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comments14.xml" ContentType="application/vnd.openxmlformats-officedocument.spreadsheetml.comments+xml"/>
  <Override PartName="/xl/drawings/drawing13.xml" ContentType="application/vnd.openxmlformats-officedocument.drawing+xml"/>
  <Override PartName="/xl/comments15.xml" ContentType="application/vnd.openxmlformats-officedocument.spreadsheetml.comments+xml"/>
  <Override PartName="/xl/drawings/drawing14.xml" ContentType="application/vnd.openxmlformats-officedocument.drawing+xml"/>
  <Override PartName="/xl/comments16.xml" ContentType="application/vnd.openxmlformats-officedocument.spreadsheetml.comments+xml"/>
  <Override PartName="/xl/drawings/drawing15.xml" ContentType="application/vnd.openxmlformats-officedocument.drawing+xml"/>
  <Override PartName="/xl/comments17.xml" ContentType="application/vnd.openxmlformats-officedocument.spreadsheetml.comments+xml"/>
  <Override PartName="/xl/drawings/drawing16.xml" ContentType="application/vnd.openxmlformats-officedocument.drawing+xml"/>
  <Override PartName="/xl/comments18.xml" ContentType="application/vnd.openxmlformats-officedocument.spreadsheetml.comments+xml"/>
  <Override PartName="/xl/drawings/drawing17.xml" ContentType="application/vnd.openxmlformats-officedocument.drawing+xml"/>
  <Override PartName="/xl/comments19.xml" ContentType="application/vnd.openxmlformats-officedocument.spreadsheetml.comments+xml"/>
  <Override PartName="/xl/drawings/drawing18.xml" ContentType="application/vnd.openxmlformats-officedocument.drawing+xml"/>
  <Override PartName="/xl/comments20.xml" ContentType="application/vnd.openxmlformats-officedocument.spreadsheetml.comments+xml"/>
  <Override PartName="/xl/drawings/drawing19.xml" ContentType="application/vnd.openxmlformats-officedocument.drawing+xml"/>
  <Override PartName="/xl/comments21.xml" ContentType="application/vnd.openxmlformats-officedocument.spreadsheetml.comments+xml"/>
  <Override PartName="/xl/drawings/drawing20.xml" ContentType="application/vnd.openxmlformats-officedocument.drawing+xml"/>
  <Override PartName="/xl/comments22.xml" ContentType="application/vnd.openxmlformats-officedocument.spreadsheetml.comments+xml"/>
  <Override PartName="/xl/drawings/drawing21.xml" ContentType="application/vnd.openxmlformats-officedocument.drawing+xml"/>
  <Override PartName="/xl/comments23.xml" ContentType="application/vnd.openxmlformats-officedocument.spreadsheetml.comments+xml"/>
  <Override PartName="/xl/drawings/drawing22.xml" ContentType="application/vnd.openxmlformats-officedocument.drawing+xml"/>
  <Override PartName="/xl/comments24.xml" ContentType="application/vnd.openxmlformats-officedocument.spreadsheetml.comments+xml"/>
  <Override PartName="/xl/drawings/drawing23.xml" ContentType="application/vnd.openxmlformats-officedocument.drawing+xml"/>
  <Override PartName="/xl/comments25.xml" ContentType="application/vnd.openxmlformats-officedocument.spreadsheetml.comments+xml"/>
  <Override PartName="/xl/drawings/drawing24.xml" ContentType="application/vnd.openxmlformats-officedocument.drawing+xml"/>
  <Override PartName="/xl/comments26.xml" ContentType="application/vnd.openxmlformats-officedocument.spreadsheetml.comments+xml"/>
  <Override PartName="/xl/drawings/drawing25.xml" ContentType="application/vnd.openxmlformats-officedocument.drawing+xml"/>
  <Override PartName="/xl/comments27.xml" ContentType="application/vnd.openxmlformats-officedocument.spreadsheetml.comments+xml"/>
  <Override PartName="/xl/drawings/drawing26.xml" ContentType="application/vnd.openxmlformats-officedocument.drawing+xml"/>
  <Override PartName="/xl/comments28.xml" ContentType="application/vnd.openxmlformats-officedocument.spreadsheetml.comments+xml"/>
  <Override PartName="/xl/drawings/drawing27.xml" ContentType="application/vnd.openxmlformats-officedocument.drawing+xml"/>
  <Override PartName="/xl/comments29.xml" ContentType="application/vnd.openxmlformats-officedocument.spreadsheetml.comments+xml"/>
  <Override PartName="/xl/drawings/drawing28.xml" ContentType="application/vnd.openxmlformats-officedocument.drawing+xml"/>
  <Override PartName="/xl/comments30.xml" ContentType="application/vnd.openxmlformats-officedocument.spreadsheetml.comments+xml"/>
  <Override PartName="/xl/drawings/drawing29.xml" ContentType="application/vnd.openxmlformats-officedocument.drawing+xml"/>
  <Override PartName="/xl/comments31.xml" ContentType="application/vnd.openxmlformats-officedocument.spreadsheetml.comments+xml"/>
  <Override PartName="/xl/drawings/drawing30.xml" ContentType="application/vnd.openxmlformats-officedocument.drawing+xml"/>
  <Override PartName="/xl/comments32.xml" ContentType="application/vnd.openxmlformats-officedocument.spreadsheetml.comments+xml"/>
  <Override PartName="/xl/drawings/drawing31.xml" ContentType="application/vnd.openxmlformats-officedocument.drawing+xml"/>
  <Override PartName="/xl/comments33.xml" ContentType="application/vnd.openxmlformats-officedocument.spreadsheetml.comments+xml"/>
  <Override PartName="/xl/drawings/drawing32.xml" ContentType="application/vnd.openxmlformats-officedocument.drawing+xml"/>
  <Override PartName="/xl/comments34.xml" ContentType="application/vnd.openxmlformats-officedocument.spreadsheetml.comments+xml"/>
  <Override PartName="/xl/drawings/drawing33.xml" ContentType="application/vnd.openxmlformats-officedocument.drawing+xml"/>
  <Override PartName="/xl/comments35.xml" ContentType="application/vnd.openxmlformats-officedocument.spreadsheetml.comments+xml"/>
  <Override PartName="/xl/drawings/drawing34.xml" ContentType="application/vnd.openxmlformats-officedocument.drawing+xml"/>
  <Override PartName="/xl/comments36.xml" ContentType="application/vnd.openxmlformats-officedocument.spreadsheetml.comments+xml"/>
  <Override PartName="/xl/drawings/drawing35.xml" ContentType="application/vnd.openxmlformats-officedocument.drawing+xml"/>
  <Override PartName="/xl/comments37.xml" ContentType="application/vnd.openxmlformats-officedocument.spreadsheetml.comments+xml"/>
  <Override PartName="/xl/drawings/drawing36.xml" ContentType="application/vnd.openxmlformats-officedocument.drawing+xml"/>
  <Override PartName="/xl/comments38.xml" ContentType="application/vnd.openxmlformats-officedocument.spreadsheetml.comments+xml"/>
  <Override PartName="/xl/drawings/drawing37.xml" ContentType="application/vnd.openxmlformats-officedocument.drawing+xml"/>
  <Override PartName="/xl/comments39.xml" ContentType="application/vnd.openxmlformats-officedocument.spreadsheetml.comments+xml"/>
  <Override PartName="/xl/drawings/drawing38.xml" ContentType="application/vnd.openxmlformats-officedocument.drawing+xml"/>
  <Override PartName="/xl/comments40.xml" ContentType="application/vnd.openxmlformats-officedocument.spreadsheetml.comments+xml"/>
  <Override PartName="/xl/drawings/drawing39.xml" ContentType="application/vnd.openxmlformats-officedocument.drawing+xml"/>
  <Override PartName="/xl/comments41.xml" ContentType="application/vnd.openxmlformats-officedocument.spreadsheetml.comments+xml"/>
  <Override PartName="/xl/drawings/drawing40.xml" ContentType="application/vnd.openxmlformats-officedocument.drawing+xml"/>
  <Override PartName="/xl/comments42.xml" ContentType="application/vnd.openxmlformats-officedocument.spreadsheetml.comments+xml"/>
  <Override PartName="/xl/drawings/drawing41.xml" ContentType="application/vnd.openxmlformats-officedocument.drawing+xml"/>
  <Override PartName="/xl/comments43.xml" ContentType="application/vnd.openxmlformats-officedocument.spreadsheetml.comments+xml"/>
  <Override PartName="/xl/drawings/drawing42.xml" ContentType="application/vnd.openxmlformats-officedocument.drawing+xml"/>
  <Override PartName="/xl/comments44.xml" ContentType="application/vnd.openxmlformats-officedocument.spreadsheetml.comments+xml"/>
  <Override PartName="/xl/drawings/drawing43.xml" ContentType="application/vnd.openxmlformats-officedocument.drawing+xml"/>
  <Override PartName="/xl/comments45.xml" ContentType="application/vnd.openxmlformats-officedocument.spreadsheetml.comments+xml"/>
  <Override PartName="/xl/drawings/drawing44.xml" ContentType="application/vnd.openxmlformats-officedocument.drawing+xml"/>
  <Override PartName="/xl/comments46.xml" ContentType="application/vnd.openxmlformats-officedocument.spreadsheetml.comments+xml"/>
  <Override PartName="/xl/drawings/drawing45.xml" ContentType="application/vnd.openxmlformats-officedocument.drawing+xml"/>
  <Override PartName="/xl/comments47.xml" ContentType="application/vnd.openxmlformats-officedocument.spreadsheetml.comments+xml"/>
  <Override PartName="/xl/drawings/drawing46.xml" ContentType="application/vnd.openxmlformats-officedocument.drawing+xml"/>
  <Override PartName="/xl/comments48.xml" ContentType="application/vnd.openxmlformats-officedocument.spreadsheetml.comments+xml"/>
  <Override PartName="/xl/drawings/drawing47.xml" ContentType="application/vnd.openxmlformats-officedocument.drawing+xml"/>
  <Override PartName="/xl/comments49.xml" ContentType="application/vnd.openxmlformats-officedocument.spreadsheetml.comments+xml"/>
  <Override PartName="/xl/drawings/drawing48.xml" ContentType="application/vnd.openxmlformats-officedocument.drawing+xml"/>
  <Override PartName="/xl/comments50.xml" ContentType="application/vnd.openxmlformats-officedocument.spreadsheetml.comments+xml"/>
  <Override PartName="/xl/drawings/drawing49.xml" ContentType="application/vnd.openxmlformats-officedocument.drawing+xml"/>
  <Override PartName="/xl/comments51.xml" ContentType="application/vnd.openxmlformats-officedocument.spreadsheetml.comments+xml"/>
  <Override PartName="/xl/drawings/drawing50.xml" ContentType="application/vnd.openxmlformats-officedocument.drawing+xml"/>
  <Override PartName="/xl/comments52.xml" ContentType="application/vnd.openxmlformats-officedocument.spreadsheetml.comments+xml"/>
  <Override PartName="/xl/drawings/drawing51.xml" ContentType="application/vnd.openxmlformats-officedocument.drawing+xml"/>
  <Override PartName="/xl/comments53.xml" ContentType="application/vnd.openxmlformats-officedocument.spreadsheetml.comments+xml"/>
  <Override PartName="/xl/drawings/drawing52.xml" ContentType="application/vnd.openxmlformats-officedocument.drawing+xml"/>
  <Override PartName="/xl/comments54.xml" ContentType="application/vnd.openxmlformats-officedocument.spreadsheetml.comments+xml"/>
  <Override PartName="/xl/drawings/drawing53.xml" ContentType="application/vnd.openxmlformats-officedocument.drawing+xml"/>
  <Override PartName="/xl/comments55.xml" ContentType="application/vnd.openxmlformats-officedocument.spreadsheetml.comments+xml"/>
  <Override PartName="/xl/drawings/drawing54.xml" ContentType="application/vnd.openxmlformats-officedocument.drawing+xml"/>
  <Override PartName="/xl/comments56.xml" ContentType="application/vnd.openxmlformats-officedocument.spreadsheetml.comments+xml"/>
  <Override PartName="/xl/drawings/drawing55.xml" ContentType="application/vnd.openxmlformats-officedocument.drawing+xml"/>
  <Override PartName="/xl/comments57.xml" ContentType="application/vnd.openxmlformats-officedocument.spreadsheetml.comments+xml"/>
  <Override PartName="/xl/drawings/drawing56.xml" ContentType="application/vnd.openxmlformats-officedocument.drawing+xml"/>
  <Override PartName="/xl/comments58.xml" ContentType="application/vnd.openxmlformats-officedocument.spreadsheetml.comments+xml"/>
  <Override PartName="/xl/drawings/drawing57.xml" ContentType="application/vnd.openxmlformats-officedocument.drawing+xml"/>
  <Override PartName="/xl/comments59.xml" ContentType="application/vnd.openxmlformats-officedocument.spreadsheetml.comments+xml"/>
  <Override PartName="/xl/drawings/drawing58.xml" ContentType="application/vnd.openxmlformats-officedocument.drawing+xml"/>
  <Override PartName="/xl/comments60.xml" ContentType="application/vnd.openxmlformats-officedocument.spreadsheetml.comments+xml"/>
  <Override PartName="/xl/drawings/drawing59.xml" ContentType="application/vnd.openxmlformats-officedocument.drawing+xml"/>
  <Override PartName="/xl/comments61.xml" ContentType="application/vnd.openxmlformats-officedocument.spreadsheetml.comments+xml"/>
  <Override PartName="/xl/drawings/drawing60.xml" ContentType="application/vnd.openxmlformats-officedocument.drawing+xml"/>
  <Override PartName="/xl/comments62.xml" ContentType="application/vnd.openxmlformats-officedocument.spreadsheetml.comments+xml"/>
  <Override PartName="/xl/drawings/drawing61.xml" ContentType="application/vnd.openxmlformats-officedocument.drawing+xml"/>
  <Override PartName="/xl/comments63.xml" ContentType="application/vnd.openxmlformats-officedocument.spreadsheetml.comments+xml"/>
  <Override PartName="/xl/drawings/drawing62.xml" ContentType="application/vnd.openxmlformats-officedocument.drawing+xml"/>
  <Override PartName="/xl/comments64.xml" ContentType="application/vnd.openxmlformats-officedocument.spreadsheetml.comments+xml"/>
  <Override PartName="/xl/drawings/drawing63.xml" ContentType="application/vnd.openxmlformats-officedocument.drawing+xml"/>
  <Override PartName="/xl/comments65.xml" ContentType="application/vnd.openxmlformats-officedocument.spreadsheetml.comments+xml"/>
  <Override PartName="/xl/drawings/drawing64.xml" ContentType="application/vnd.openxmlformats-officedocument.drawing+xml"/>
  <Override PartName="/xl/comments6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defaultThemeVersion="124226"/>
  <mc:AlternateContent xmlns:mc="http://schemas.openxmlformats.org/markup-compatibility/2006">
    <mc:Choice Requires="x15">
      <x15ac:absPath xmlns:x15ac="http://schemas.microsoft.com/office/spreadsheetml/2010/11/ac" url="G:\Dept.UBIEE Executives\Dept.HumanResources\"/>
    </mc:Choice>
  </mc:AlternateContent>
  <xr:revisionPtr revIDLastSave="0" documentId="13_ncr:1_{751F29F5-C59B-452A-A336-12A6D2FF28EB}" xr6:coauthVersionLast="47" xr6:coauthVersionMax="47" xr10:uidLastSave="{00000000-0000-0000-0000-000000000000}"/>
  <bookViews>
    <workbookView xWindow="-108" yWindow="492" windowWidth="23256" windowHeight="11856" tabRatio="833" firstSheet="6" activeTab="10" xr2:uid="{00000000-000D-0000-FFFF-FFFF00000000}"/>
  </bookViews>
  <sheets>
    <sheet name="Simple Explain" sheetId="58" r:id="rId1"/>
    <sheet name="1 x 14 x 30" sheetId="1" r:id="rId2"/>
    <sheet name="AUSTRALIA" sheetId="57" r:id="rId3"/>
    <sheet name="ISRAEL" sheetId="62" r:id="rId4"/>
    <sheet name="USA" sheetId="59" r:id="rId5"/>
    <sheet name="European Union" sheetId="2" r:id="rId6"/>
    <sheet name="Hungary" sheetId="63" r:id="rId7"/>
    <sheet name="Germany" sheetId="3" r:id="rId8"/>
    <sheet name="France" sheetId="4" r:id="rId9"/>
    <sheet name="United Kingdom" sheetId="5" r:id="rId10"/>
    <sheet name="CANADA" sheetId="60" r:id="rId11"/>
    <sheet name="Italy" sheetId="6" r:id="rId12"/>
    <sheet name="Spain" sheetId="8" r:id="rId13"/>
    <sheet name="Russia" sheetId="7" r:id="rId14"/>
    <sheet name="China" sheetId="66" r:id="rId15"/>
    <sheet name="Brazil" sheetId="67" r:id="rId16"/>
    <sheet name="Nigeria" sheetId="40" r:id="rId17"/>
    <sheet name="Palestine" sheetId="64" r:id="rId18"/>
    <sheet name="Sudan" sheetId="65" r:id="rId19"/>
    <sheet name="Colombia" sheetId="61" r:id="rId20"/>
    <sheet name=" Namibia" sheetId="9" r:id="rId21"/>
    <sheet name=" Algeria" sheetId="10" r:id="rId22"/>
    <sheet name=" Cape Verde" sheetId="11" r:id="rId23"/>
    <sheet name=" Gabon" sheetId="12" r:id="rId24"/>
    <sheet name=" Morocco" sheetId="13" r:id="rId25"/>
    <sheet name=" Egypt" sheetId="14" r:id="rId26"/>
    <sheet name=" Swaziland" sheetId="15" r:id="rId27"/>
    <sheet name=" Angola" sheetId="16" r:id="rId28"/>
    <sheet name=" São Tomé and Príncipe" sheetId="17" r:id="rId29"/>
    <sheet name=" Sudan" sheetId="18" r:id="rId30"/>
    <sheet name=" Ghana" sheetId="19" r:id="rId31"/>
    <sheet name=" Djibouti" sheetId="20" r:id="rId32"/>
    <sheet name=" Mauritania" sheetId="21" r:id="rId33"/>
    <sheet name=" Guinea" sheetId="22" r:id="rId34"/>
    <sheet name=" Gambia" sheetId="23" r:id="rId35"/>
    <sheet name=" Lesotho" sheetId="24" r:id="rId36"/>
    <sheet name=" Zimbabwe" sheetId="25" r:id="rId37"/>
    <sheet name=" Cameroon" sheetId="26" r:id="rId38"/>
    <sheet name=" Senegal" sheetId="27" r:id="rId39"/>
    <sheet name=" Comoros" sheetId="28" r:id="rId40"/>
    <sheet name=" Chad" sheetId="29" r:id="rId41"/>
    <sheet name=" Uganda" sheetId="30" r:id="rId42"/>
    <sheet name=" Côte d'Ivoire" sheetId="31" r:id="rId43"/>
    <sheet name=" Mozambique" sheetId="32" r:id="rId44"/>
    <sheet name=" Togo" sheetId="33" r:id="rId45"/>
    <sheet name=" Rwanda" sheetId="34" r:id="rId46"/>
    <sheet name=" Republic of the Congo" sheetId="35" r:id="rId47"/>
    <sheet name=" Burkina Faso" sheetId="36" r:id="rId48"/>
    <sheet name=" Kenya" sheetId="37" r:id="rId49"/>
    <sheet name=" Benin" sheetId="38" r:id="rId50"/>
    <sheet name=" Mali" sheetId="39" r:id="rId51"/>
    <sheet name=" Ethiopia" sheetId="41" r:id="rId52"/>
    <sheet name=" Central African Republic" sheetId="42" r:id="rId53"/>
    <sheet name=" Zambia" sheetId="43" r:id="rId54"/>
    <sheet name=" Madagascar" sheetId="44" r:id="rId55"/>
    <sheet name=" Niger" sheetId="45" r:id="rId56"/>
    <sheet name=" Eritrea" sheetId="46" r:id="rId57"/>
    <sheet name=" Sierra Leone" sheetId="47" r:id="rId58"/>
    <sheet name="Republic of the Congo" sheetId="48" r:id="rId59"/>
    <sheet name=" Tanzania" sheetId="49" r:id="rId60"/>
    <sheet name=" Guinea-Bissau" sheetId="50" r:id="rId61"/>
    <sheet name=" Malawi" sheetId="51" r:id="rId62"/>
    <sheet name=" Burundi" sheetId="52" r:id="rId63"/>
    <sheet name=" Somalia" sheetId="53" r:id="rId64"/>
    <sheet name=" Liberia" sheetId="54" r:id="rId65"/>
    <sheet name=" Western Sahara" sheetId="55" r:id="rId66"/>
  </sheets>
  <definedNames>
    <definedName name="Benefactor" localSheetId="0">'Simple Explain'!$B$9</definedName>
    <definedName name="Benefactor_Investment" workbookParameter="1">'Simple Explain'!$B$9</definedName>
    <definedName name="Participant_Nº" workbookParameter="1">'Simple Explain'!$D$5</definedName>
  </definedNames>
  <calcPr calcId="191029"/>
  <webPublishObjects count="1">
    <webPublishObject id="17476" divId="The FUTURO Plan2008-hope_17476" destinationFile="E:\Users\Administrator\Documents\The FUTURO Plan2008-hope.mht"/>
  </webPublishObject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 i="8" l="1" a="1"/>
  <c r="G7" i="8" s="1"/>
  <c r="B7" i="8" s="1"/>
  <c r="G5" i="40" a="1"/>
  <c r="G5" i="40" s="1"/>
  <c r="B7" i="40" s="1"/>
  <c r="E5" i="67"/>
  <c r="B7" i="67"/>
  <c r="G7" i="67" a="1"/>
  <c r="G7" i="67" s="1"/>
  <c r="B8" i="67"/>
  <c r="G1" i="67"/>
  <c r="D1" i="67"/>
  <c r="B7" i="66"/>
  <c r="G7" i="66" a="1"/>
  <c r="G7" i="66" s="1"/>
  <c r="B8" i="66"/>
  <c r="C6" i="66"/>
  <c r="E5" i="66" s="1"/>
  <c r="B6" i="66"/>
  <c r="G1" i="66"/>
  <c r="D1" i="66"/>
  <c r="B7" i="65"/>
  <c r="G7" i="65" a="1"/>
  <c r="G7" i="65" s="1"/>
  <c r="B8" i="65"/>
  <c r="G1" i="65"/>
  <c r="D1" i="65"/>
  <c r="B7" i="64"/>
  <c r="G7" i="64" a="1"/>
  <c r="G7" i="64" s="1"/>
  <c r="B8" i="64"/>
  <c r="C6" i="64"/>
  <c r="B6" i="64" s="1"/>
  <c r="G1" i="64"/>
  <c r="D1" i="64"/>
  <c r="G7" i="63" a="1"/>
  <c r="G7" i="63" s="1"/>
  <c r="B7" i="63" s="1"/>
  <c r="H1" i="63"/>
  <c r="G1" i="63"/>
  <c r="D1" i="63"/>
  <c r="B7" i="62"/>
  <c r="G7" i="62" a="1"/>
  <c r="G7" i="62" s="1"/>
  <c r="B8" i="62"/>
  <c r="G1" i="62"/>
  <c r="D1" i="62"/>
  <c r="C6" i="58"/>
  <c r="B10" i="58"/>
  <c r="B7" i="60"/>
  <c r="G7" i="61" a="1"/>
  <c r="G7" i="61" s="1"/>
  <c r="G7" i="7" a="1"/>
  <c r="G7" i="7" s="1"/>
  <c r="B7" i="7" s="1"/>
  <c r="H1" i="2"/>
  <c r="B7" i="59"/>
  <c r="G7" i="60" a="1"/>
  <c r="G7" i="60" s="1"/>
  <c r="C6" i="60" s="1"/>
  <c r="G1" i="5"/>
  <c r="G5" i="5" a="1"/>
  <c r="G5" i="5" s="1"/>
  <c r="I5" i="1"/>
  <c r="E5" i="1"/>
  <c r="E5" i="6"/>
  <c r="G7" i="6" a="1"/>
  <c r="G7" i="6" s="1"/>
  <c r="G7" i="4" a="1"/>
  <c r="G7" i="4" s="1"/>
  <c r="G7" i="3" a="1"/>
  <c r="G7" i="3" s="1"/>
  <c r="B7" i="3" s="1"/>
  <c r="G7" i="2" a="1"/>
  <c r="G7" i="2" s="1"/>
  <c r="G7" i="59" a="1"/>
  <c r="G7" i="59" s="1"/>
  <c r="G7" i="1" a="1"/>
  <c r="G7" i="1" s="1"/>
  <c r="C6" i="8" l="1"/>
  <c r="B8" i="8"/>
  <c r="C6" i="67"/>
  <c r="D10" i="66"/>
  <c r="F5" i="66"/>
  <c r="H5" i="66" s="1"/>
  <c r="C6" i="65"/>
  <c r="E5" i="64"/>
  <c r="D10" i="64" s="1"/>
  <c r="D14" i="64" s="1"/>
  <c r="D15" i="64"/>
  <c r="E10" i="64"/>
  <c r="D13" i="64"/>
  <c r="F10" i="64"/>
  <c r="D11" i="64"/>
  <c r="F5" i="64"/>
  <c r="H5" i="64" s="1"/>
  <c r="C6" i="63"/>
  <c r="B8" i="63"/>
  <c r="C6" i="62"/>
  <c r="C4" i="40"/>
  <c r="B4" i="40"/>
  <c r="C6" i="40"/>
  <c r="E5" i="40" s="1"/>
  <c r="F5" i="40" s="1"/>
  <c r="H5" i="40" s="1"/>
  <c r="B7" i="61"/>
  <c r="B8" i="61" s="1"/>
  <c r="B49" i="61" s="1"/>
  <c r="B7" i="5"/>
  <c r="B8" i="5" s="1"/>
  <c r="B7" i="6"/>
  <c r="B7" i="57"/>
  <c r="B7" i="2"/>
  <c r="B8" i="2" s="1"/>
  <c r="C6" i="3"/>
  <c r="B7" i="4"/>
  <c r="B8" i="60"/>
  <c r="A49" i="61"/>
  <c r="A48" i="61"/>
  <c r="A47" i="61"/>
  <c r="D46" i="61"/>
  <c r="G1" i="61"/>
  <c r="D1" i="61"/>
  <c r="D1" i="55"/>
  <c r="D1" i="54"/>
  <c r="D1" i="53"/>
  <c r="D1" i="52"/>
  <c r="D1" i="51"/>
  <c r="D1" i="50"/>
  <c r="D1" i="49"/>
  <c r="D1" i="48"/>
  <c r="D1" i="47"/>
  <c r="D1" i="46"/>
  <c r="D1" i="45"/>
  <c r="D1" i="44"/>
  <c r="D1" i="43"/>
  <c r="D1" i="42"/>
  <c r="D1" i="41"/>
  <c r="D1" i="40"/>
  <c r="D1" i="39"/>
  <c r="D1" i="38"/>
  <c r="D1" i="37"/>
  <c r="D1" i="36"/>
  <c r="D1" i="35"/>
  <c r="D1" i="34"/>
  <c r="D1" i="33"/>
  <c r="D1" i="32"/>
  <c r="D1" i="31"/>
  <c r="D1" i="30"/>
  <c r="D1" i="29"/>
  <c r="D1" i="28"/>
  <c r="D1" i="27"/>
  <c r="D1" i="26"/>
  <c r="D1" i="25"/>
  <c r="D1" i="24"/>
  <c r="D1" i="23"/>
  <c r="D1" i="22"/>
  <c r="D1" i="21"/>
  <c r="D1" i="20"/>
  <c r="D1" i="19"/>
  <c r="D1" i="18"/>
  <c r="D1" i="17"/>
  <c r="D1" i="16"/>
  <c r="D1" i="15"/>
  <c r="D1" i="14"/>
  <c r="D1" i="13"/>
  <c r="D1" i="12"/>
  <c r="D1" i="11"/>
  <c r="D1" i="10"/>
  <c r="D1" i="9"/>
  <c r="D1" i="8"/>
  <c r="D1" i="7"/>
  <c r="D1" i="6"/>
  <c r="D1" i="5"/>
  <c r="D1" i="4"/>
  <c r="D1" i="3"/>
  <c r="D1" i="2"/>
  <c r="D1" i="59"/>
  <c r="D1" i="60"/>
  <c r="D1" i="57"/>
  <c r="C1" i="1"/>
  <c r="G1" i="60"/>
  <c r="B8" i="1"/>
  <c r="F3" i="58"/>
  <c r="C6" i="55"/>
  <c r="C6" i="54"/>
  <c r="C6" i="53"/>
  <c r="C6" i="52"/>
  <c r="C6" i="51"/>
  <c r="C6" i="50"/>
  <c r="C6" i="49"/>
  <c r="C6" i="48"/>
  <c r="C6" i="47"/>
  <c r="C6" i="46"/>
  <c r="C6" i="45"/>
  <c r="C6" i="44"/>
  <c r="C6" i="43"/>
  <c r="C6" i="42"/>
  <c r="C6" i="41"/>
  <c r="C6" i="39"/>
  <c r="C6" i="38"/>
  <c r="C6" i="37"/>
  <c r="C6" i="36"/>
  <c r="C6" i="35"/>
  <c r="C6" i="34"/>
  <c r="C6" i="33"/>
  <c r="C6" i="32"/>
  <c r="C6" i="31"/>
  <c r="C6" i="30"/>
  <c r="C6" i="29"/>
  <c r="C6" i="28"/>
  <c r="C6" i="27"/>
  <c r="C6" i="26"/>
  <c r="C6" i="25"/>
  <c r="C6" i="24"/>
  <c r="C6" i="23"/>
  <c r="C6" i="22"/>
  <c r="C6" i="20"/>
  <c r="C6" i="19"/>
  <c r="C6" i="18"/>
  <c r="C6" i="17"/>
  <c r="C6" i="16"/>
  <c r="C6" i="15"/>
  <c r="C6" i="14"/>
  <c r="C6" i="13"/>
  <c r="C6" i="12"/>
  <c r="C6" i="11"/>
  <c r="C6" i="10"/>
  <c r="C6" i="9"/>
  <c r="C6" i="7"/>
  <c r="C6" i="6"/>
  <c r="C6" i="59"/>
  <c r="C6" i="1"/>
  <c r="C6" i="57"/>
  <c r="C6" i="21"/>
  <c r="A49" i="55"/>
  <c r="B48" i="55"/>
  <c r="A48" i="55"/>
  <c r="A47" i="55"/>
  <c r="A49" i="54"/>
  <c r="B48" i="54"/>
  <c r="A48" i="54"/>
  <c r="A47" i="54"/>
  <c r="A49" i="53"/>
  <c r="B48" i="53"/>
  <c r="A48" i="53"/>
  <c r="A47" i="53"/>
  <c r="A49" i="52"/>
  <c r="B48" i="52"/>
  <c r="A48" i="52"/>
  <c r="A47" i="52"/>
  <c r="A49" i="51"/>
  <c r="B48" i="51"/>
  <c r="A48" i="51"/>
  <c r="A47" i="51"/>
  <c r="A49" i="50"/>
  <c r="B48" i="50"/>
  <c r="A48" i="50"/>
  <c r="A47" i="50"/>
  <c r="A49" i="49"/>
  <c r="B48" i="49"/>
  <c r="A48" i="49"/>
  <c r="A47" i="49"/>
  <c r="A49" i="48"/>
  <c r="B48" i="48"/>
  <c r="A48" i="48"/>
  <c r="A47" i="48"/>
  <c r="A49" i="47"/>
  <c r="B48" i="47"/>
  <c r="A48" i="47"/>
  <c r="A47" i="47"/>
  <c r="A49" i="46"/>
  <c r="B48" i="46"/>
  <c r="A48" i="46"/>
  <c r="A47" i="46"/>
  <c r="A49" i="45"/>
  <c r="B48" i="45"/>
  <c r="A48" i="45"/>
  <c r="A47" i="45"/>
  <c r="A49" i="44"/>
  <c r="B48" i="44"/>
  <c r="A48" i="44"/>
  <c r="A47" i="44"/>
  <c r="A49" i="43"/>
  <c r="B48" i="43"/>
  <c r="A48" i="43"/>
  <c r="A47" i="43"/>
  <c r="A49" i="42"/>
  <c r="B48" i="42"/>
  <c r="A48" i="42"/>
  <c r="A47" i="42"/>
  <c r="A49" i="41"/>
  <c r="B48" i="41"/>
  <c r="A48" i="41"/>
  <c r="A47" i="41"/>
  <c r="A49" i="40"/>
  <c r="B48" i="40"/>
  <c r="A48" i="40"/>
  <c r="A47" i="40"/>
  <c r="A49" i="39"/>
  <c r="B48" i="39"/>
  <c r="A48" i="39"/>
  <c r="A47" i="39"/>
  <c r="A49" i="38"/>
  <c r="B48" i="38"/>
  <c r="A48" i="38"/>
  <c r="A47" i="38"/>
  <c r="A49" i="37"/>
  <c r="B48" i="37"/>
  <c r="A48" i="37"/>
  <c r="A47" i="37"/>
  <c r="A49" i="36"/>
  <c r="B48" i="36"/>
  <c r="A48" i="36"/>
  <c r="A47" i="36"/>
  <c r="A49" i="35"/>
  <c r="B48" i="35"/>
  <c r="A48" i="35"/>
  <c r="A47" i="35"/>
  <c r="A49" i="34"/>
  <c r="B48" i="34"/>
  <c r="A48" i="34"/>
  <c r="A47" i="34"/>
  <c r="A49" i="33"/>
  <c r="B48" i="33"/>
  <c r="A48" i="33"/>
  <c r="A47" i="33"/>
  <c r="A49" i="32"/>
  <c r="B48" i="32"/>
  <c r="A48" i="32"/>
  <c r="A47" i="32"/>
  <c r="A49" i="31"/>
  <c r="B48" i="31"/>
  <c r="A48" i="31"/>
  <c r="A47" i="31"/>
  <c r="A49" i="30"/>
  <c r="B48" i="30"/>
  <c r="A48" i="30"/>
  <c r="A47" i="30"/>
  <c r="A49" i="29"/>
  <c r="B48" i="29"/>
  <c r="A48" i="29"/>
  <c r="A47" i="29"/>
  <c r="A49" i="28"/>
  <c r="B48" i="28"/>
  <c r="A48" i="28"/>
  <c r="A47" i="28"/>
  <c r="A49" i="27"/>
  <c r="B48" i="27"/>
  <c r="A48" i="27"/>
  <c r="A47" i="27"/>
  <c r="A49" i="26"/>
  <c r="B48" i="26"/>
  <c r="A48" i="26"/>
  <c r="A47" i="26"/>
  <c r="A49" i="25"/>
  <c r="B48" i="25"/>
  <c r="A48" i="25"/>
  <c r="A47" i="25"/>
  <c r="A49" i="24"/>
  <c r="B48" i="24"/>
  <c r="A48" i="24"/>
  <c r="A47" i="24"/>
  <c r="A49" i="23"/>
  <c r="B48" i="23"/>
  <c r="A48" i="23"/>
  <c r="A47" i="23"/>
  <c r="A49" i="22"/>
  <c r="B48" i="22"/>
  <c r="A48" i="22"/>
  <c r="A47" i="22"/>
  <c r="A49" i="21"/>
  <c r="B48" i="21"/>
  <c r="A48" i="21"/>
  <c r="A47" i="21"/>
  <c r="A49" i="20"/>
  <c r="B48" i="20"/>
  <c r="A48" i="20"/>
  <c r="A47" i="20"/>
  <c r="A49" i="19"/>
  <c r="B48" i="19"/>
  <c r="A48" i="19"/>
  <c r="A47" i="19"/>
  <c r="A49" i="18"/>
  <c r="B48" i="18"/>
  <c r="A48" i="18"/>
  <c r="A47" i="18"/>
  <c r="A49" i="17"/>
  <c r="B48" i="17"/>
  <c r="A48" i="17"/>
  <c r="A47" i="17"/>
  <c r="A49" i="16"/>
  <c r="B48" i="16"/>
  <c r="A48" i="16"/>
  <c r="A47" i="16"/>
  <c r="A49" i="15"/>
  <c r="B48" i="15"/>
  <c r="A48" i="15"/>
  <c r="A47" i="15"/>
  <c r="A49" i="14"/>
  <c r="B48" i="14"/>
  <c r="A48" i="14"/>
  <c r="A47" i="14"/>
  <c r="A49" i="13"/>
  <c r="B48" i="13"/>
  <c r="A48" i="13"/>
  <c r="A47" i="13"/>
  <c r="A49" i="12"/>
  <c r="B48" i="12"/>
  <c r="A48" i="12"/>
  <c r="A47" i="12"/>
  <c r="A49" i="11"/>
  <c r="B48" i="11"/>
  <c r="A48" i="11"/>
  <c r="A47" i="11"/>
  <c r="A49" i="10"/>
  <c r="B48" i="10"/>
  <c r="A48" i="10"/>
  <c r="A47" i="10"/>
  <c r="B48" i="9"/>
  <c r="A48" i="9"/>
  <c r="A49" i="9"/>
  <c r="A47" i="9"/>
  <c r="G1" i="8"/>
  <c r="B8" i="7"/>
  <c r="G1" i="7"/>
  <c r="B8" i="6"/>
  <c r="G1" i="6"/>
  <c r="G1" i="4"/>
  <c r="G1" i="3"/>
  <c r="G1" i="2"/>
  <c r="B8" i="59"/>
  <c r="G1" i="59"/>
  <c r="E5" i="8" l="1"/>
  <c r="B6" i="8"/>
  <c r="B6" i="67"/>
  <c r="D12" i="66"/>
  <c r="D11" i="66"/>
  <c r="D13" i="66"/>
  <c r="E10" i="66"/>
  <c r="D15" i="66"/>
  <c r="F10" i="66"/>
  <c r="D14" i="66"/>
  <c r="E5" i="65"/>
  <c r="B6" i="65"/>
  <c r="D12" i="64"/>
  <c r="K47" i="64"/>
  <c r="F12" i="64"/>
  <c r="F14" i="64"/>
  <c r="J47" i="64"/>
  <c r="I47" i="64"/>
  <c r="H47" i="64"/>
  <c r="G47" i="64"/>
  <c r="F47" i="64"/>
  <c r="E47" i="64"/>
  <c r="D47" i="64"/>
  <c r="F11" i="64"/>
  <c r="J45" i="64"/>
  <c r="F13" i="64"/>
  <c r="F15" i="64"/>
  <c r="F16" i="64" s="1"/>
  <c r="H10" i="64"/>
  <c r="E12" i="64"/>
  <c r="K10" i="64"/>
  <c r="E14" i="64"/>
  <c r="E11" i="64"/>
  <c r="E15" i="64"/>
  <c r="E16" i="64" s="1"/>
  <c r="E13" i="64"/>
  <c r="J10" i="64"/>
  <c r="I10" i="64"/>
  <c r="E30" i="64"/>
  <c r="E34" i="64" s="1"/>
  <c r="F30" i="64"/>
  <c r="F34" i="64" s="1"/>
  <c r="D30" i="64"/>
  <c r="D34" i="64" s="1"/>
  <c r="D16" i="64"/>
  <c r="I30" i="64"/>
  <c r="I34" i="64" s="1"/>
  <c r="H30" i="64"/>
  <c r="H34" i="64" s="1"/>
  <c r="J30" i="64"/>
  <c r="J34" i="64" s="1"/>
  <c r="D24" i="64"/>
  <c r="D25" i="64" s="1"/>
  <c r="D26" i="64" s="1"/>
  <c r="C29" i="64" s="1"/>
  <c r="G30" i="64"/>
  <c r="G34" i="64" s="1"/>
  <c r="B6" i="63"/>
  <c r="E5" i="63"/>
  <c r="B6" i="62"/>
  <c r="E5" i="62"/>
  <c r="B48" i="61"/>
  <c r="C6" i="61"/>
  <c r="E5" i="7"/>
  <c r="F5" i="7" s="1"/>
  <c r="H5" i="7" s="1"/>
  <c r="B6" i="7"/>
  <c r="B6" i="59"/>
  <c r="E5" i="59"/>
  <c r="D10" i="59" s="1"/>
  <c r="C6" i="5"/>
  <c r="E5" i="3"/>
  <c r="F5" i="3" s="1"/>
  <c r="H5" i="3" s="1"/>
  <c r="C6" i="4"/>
  <c r="B6" i="4" s="1"/>
  <c r="B8" i="4"/>
  <c r="B8" i="3"/>
  <c r="D10" i="6"/>
  <c r="D11" i="6" s="1"/>
  <c r="C6" i="2"/>
  <c r="B6" i="3"/>
  <c r="B6" i="6"/>
  <c r="D14" i="59"/>
  <c r="D12" i="59"/>
  <c r="F10" i="59"/>
  <c r="E10" i="59"/>
  <c r="D13" i="59"/>
  <c r="D11" i="59"/>
  <c r="D15" i="59"/>
  <c r="F5" i="8" l="1"/>
  <c r="H5" i="8" s="1"/>
  <c r="D10" i="8"/>
  <c r="D10" i="67"/>
  <c r="F5" i="67"/>
  <c r="H5" i="67" s="1"/>
  <c r="E30" i="66"/>
  <c r="E34" i="66" s="1"/>
  <c r="D30" i="66"/>
  <c r="D34" i="66" s="1"/>
  <c r="J30" i="66"/>
  <c r="J34" i="66" s="1"/>
  <c r="I30" i="66"/>
  <c r="I34" i="66" s="1"/>
  <c r="F30" i="66"/>
  <c r="F34" i="66" s="1"/>
  <c r="H30" i="66"/>
  <c r="H34" i="66" s="1"/>
  <c r="G30" i="66"/>
  <c r="G34" i="66" s="1"/>
  <c r="D24" i="66"/>
  <c r="D25" i="66" s="1"/>
  <c r="D26" i="66" s="1"/>
  <c r="C29" i="66" s="1"/>
  <c r="D16" i="66"/>
  <c r="E12" i="66"/>
  <c r="E14" i="66"/>
  <c r="E13" i="66"/>
  <c r="J10" i="66"/>
  <c r="E15" i="66"/>
  <c r="E16" i="66" s="1"/>
  <c r="I10" i="66"/>
  <c r="K10" i="66"/>
  <c r="H10" i="66"/>
  <c r="E11" i="66"/>
  <c r="K47" i="66"/>
  <c r="F12" i="66"/>
  <c r="J47" i="66"/>
  <c r="I47" i="66"/>
  <c r="F14" i="66"/>
  <c r="H47" i="66"/>
  <c r="E47" i="66"/>
  <c r="F13" i="66"/>
  <c r="D47" i="66"/>
  <c r="F11" i="66"/>
  <c r="F15" i="66"/>
  <c r="F16" i="66" s="1"/>
  <c r="F47" i="66"/>
  <c r="J45" i="66"/>
  <c r="G47" i="66"/>
  <c r="D10" i="65"/>
  <c r="F5" i="65"/>
  <c r="H5" i="65" s="1"/>
  <c r="F18" i="64"/>
  <c r="F17" i="64"/>
  <c r="F20" i="64" s="1"/>
  <c r="J29" i="64"/>
  <c r="I29" i="64"/>
  <c r="H29" i="64"/>
  <c r="G29" i="64"/>
  <c r="F29" i="64"/>
  <c r="E29" i="64"/>
  <c r="D29" i="64"/>
  <c r="H14" i="64"/>
  <c r="H15" i="64"/>
  <c r="H16" i="64" s="1"/>
  <c r="H11" i="64"/>
  <c r="H13" i="64"/>
  <c r="H12" i="64"/>
  <c r="D52" i="64"/>
  <c r="D53" i="64" s="1"/>
  <c r="D51" i="64"/>
  <c r="D49" i="64"/>
  <c r="D48" i="64"/>
  <c r="D50" i="64"/>
  <c r="E50" i="64"/>
  <c r="E51" i="64"/>
  <c r="E49" i="64"/>
  <c r="E52" i="64"/>
  <c r="E53" i="64" s="1"/>
  <c r="E54" i="64" s="1"/>
  <c r="E55" i="64" s="1"/>
  <c r="E56" i="64" s="1"/>
  <c r="E57" i="64" s="1"/>
  <c r="E58" i="64" s="1"/>
  <c r="E59" i="64" s="1"/>
  <c r="E60" i="64" s="1"/>
  <c r="E61" i="64" s="1"/>
  <c r="E62" i="64" s="1"/>
  <c r="E63" i="64" s="1"/>
  <c r="E48" i="64"/>
  <c r="F51" i="64"/>
  <c r="F49" i="64"/>
  <c r="F52" i="64"/>
  <c r="F53" i="64" s="1"/>
  <c r="F54" i="64" s="1"/>
  <c r="F55" i="64" s="1"/>
  <c r="F56" i="64" s="1"/>
  <c r="F57" i="64" s="1"/>
  <c r="F58" i="64" s="1"/>
  <c r="F59" i="64" s="1"/>
  <c r="F60" i="64" s="1"/>
  <c r="F61" i="64" s="1"/>
  <c r="F62" i="64" s="1"/>
  <c r="F63" i="64" s="1"/>
  <c r="F50" i="64"/>
  <c r="F48" i="64"/>
  <c r="J11" i="64"/>
  <c r="J14" i="64"/>
  <c r="J13" i="64"/>
  <c r="J15" i="64"/>
  <c r="J16" i="64" s="1"/>
  <c r="J12" i="64"/>
  <c r="E18" i="64"/>
  <c r="E17" i="64"/>
  <c r="D18" i="64"/>
  <c r="D17" i="64"/>
  <c r="I14" i="64"/>
  <c r="I12" i="64"/>
  <c r="I11" i="64"/>
  <c r="I13" i="64"/>
  <c r="I15" i="64"/>
  <c r="I16" i="64" s="1"/>
  <c r="G52" i="64"/>
  <c r="G53" i="64" s="1"/>
  <c r="G54" i="64" s="1"/>
  <c r="G55" i="64" s="1"/>
  <c r="G56" i="64" s="1"/>
  <c r="G57" i="64" s="1"/>
  <c r="G58" i="64" s="1"/>
  <c r="G59" i="64" s="1"/>
  <c r="G60" i="64" s="1"/>
  <c r="G61" i="64" s="1"/>
  <c r="G62" i="64" s="1"/>
  <c r="G63" i="64" s="1"/>
  <c r="G51" i="64"/>
  <c r="G49" i="64"/>
  <c r="G50" i="64"/>
  <c r="G48" i="64"/>
  <c r="H51" i="64"/>
  <c r="H49" i="64"/>
  <c r="H52" i="64"/>
  <c r="H53" i="64" s="1"/>
  <c r="H54" i="64" s="1"/>
  <c r="H55" i="64" s="1"/>
  <c r="H56" i="64" s="1"/>
  <c r="H57" i="64" s="1"/>
  <c r="H58" i="64" s="1"/>
  <c r="H59" i="64" s="1"/>
  <c r="H60" i="64" s="1"/>
  <c r="H61" i="64" s="1"/>
  <c r="H62" i="64" s="1"/>
  <c r="H63" i="64" s="1"/>
  <c r="H50" i="64"/>
  <c r="H48" i="64"/>
  <c r="I51" i="64"/>
  <c r="I49" i="64"/>
  <c r="I52" i="64"/>
  <c r="I53" i="64" s="1"/>
  <c r="I54" i="64" s="1"/>
  <c r="I55" i="64" s="1"/>
  <c r="I56" i="64" s="1"/>
  <c r="I57" i="64" s="1"/>
  <c r="I58" i="64" s="1"/>
  <c r="I59" i="64" s="1"/>
  <c r="I60" i="64" s="1"/>
  <c r="I61" i="64" s="1"/>
  <c r="I62" i="64" s="1"/>
  <c r="I63" i="64" s="1"/>
  <c r="I50" i="64"/>
  <c r="I48" i="64"/>
  <c r="J51" i="64"/>
  <c r="J49" i="64"/>
  <c r="J52" i="64"/>
  <c r="J53" i="64" s="1"/>
  <c r="J54" i="64" s="1"/>
  <c r="J55" i="64" s="1"/>
  <c r="J56" i="64" s="1"/>
  <c r="J57" i="64" s="1"/>
  <c r="J58" i="64" s="1"/>
  <c r="J59" i="64" s="1"/>
  <c r="J60" i="64" s="1"/>
  <c r="J61" i="64" s="1"/>
  <c r="J62" i="64" s="1"/>
  <c r="J63" i="64" s="1"/>
  <c r="J50" i="64"/>
  <c r="J48" i="64"/>
  <c r="K11" i="64"/>
  <c r="K13" i="64"/>
  <c r="K12" i="64"/>
  <c r="K15" i="64"/>
  <c r="K16" i="64" s="1"/>
  <c r="K14" i="64"/>
  <c r="K51" i="64"/>
  <c r="K49" i="64"/>
  <c r="K52" i="64"/>
  <c r="K53" i="64" s="1"/>
  <c r="K54" i="64" s="1"/>
  <c r="K55" i="64" s="1"/>
  <c r="K56" i="64" s="1"/>
  <c r="K57" i="64" s="1"/>
  <c r="K58" i="64" s="1"/>
  <c r="K59" i="64" s="1"/>
  <c r="K60" i="64" s="1"/>
  <c r="K61" i="64" s="1"/>
  <c r="K62" i="64" s="1"/>
  <c r="K63" i="64" s="1"/>
  <c r="K50" i="64"/>
  <c r="K48" i="64"/>
  <c r="D10" i="63"/>
  <c r="F5" i="63"/>
  <c r="H5" i="63" s="1"/>
  <c r="D10" i="62"/>
  <c r="F5" i="62"/>
  <c r="H5" i="62" s="1"/>
  <c r="E5" i="61"/>
  <c r="D10" i="61" s="1"/>
  <c r="B6" i="61"/>
  <c r="B47" i="61" s="1"/>
  <c r="D10" i="7"/>
  <c r="D12" i="7" s="1"/>
  <c r="B6" i="60"/>
  <c r="E5" i="60"/>
  <c r="F5" i="60" s="1"/>
  <c r="H5" i="60" s="1"/>
  <c r="F5" i="59"/>
  <c r="H5" i="59" s="1"/>
  <c r="B6" i="5"/>
  <c r="E5" i="5"/>
  <c r="B6" i="2"/>
  <c r="E5" i="2"/>
  <c r="F5" i="2" s="1"/>
  <c r="H5" i="2" s="1"/>
  <c r="D10" i="3"/>
  <c r="D15" i="3" s="1"/>
  <c r="E5" i="4"/>
  <c r="F5" i="4" s="1"/>
  <c r="H5" i="4" s="1"/>
  <c r="D13" i="6"/>
  <c r="E10" i="6"/>
  <c r="E15" i="6" s="1"/>
  <c r="E16" i="6" s="1"/>
  <c r="F10" i="6"/>
  <c r="F47" i="6" s="1"/>
  <c r="D12" i="6"/>
  <c r="D14" i="6"/>
  <c r="D15" i="6"/>
  <c r="G30" i="6" s="1"/>
  <c r="G34" i="6" s="1"/>
  <c r="F5" i="6"/>
  <c r="H5" i="6" s="1"/>
  <c r="G47" i="6"/>
  <c r="F15" i="6"/>
  <c r="F16" i="6" s="1"/>
  <c r="E15" i="59"/>
  <c r="E16" i="59" s="1"/>
  <c r="E13" i="59"/>
  <c r="E11" i="59"/>
  <c r="K10" i="59"/>
  <c r="I10" i="59"/>
  <c r="E12" i="59"/>
  <c r="H10" i="59"/>
  <c r="E14" i="59"/>
  <c r="J10" i="59"/>
  <c r="I30" i="59"/>
  <c r="I34" i="59" s="1"/>
  <c r="G30" i="59"/>
  <c r="G34" i="59" s="1"/>
  <c r="E30" i="59"/>
  <c r="E34" i="59" s="1"/>
  <c r="D24" i="59"/>
  <c r="D25" i="59" s="1"/>
  <c r="D26" i="59" s="1"/>
  <c r="D16" i="59"/>
  <c r="H30" i="59"/>
  <c r="H34" i="59" s="1"/>
  <c r="D30" i="59"/>
  <c r="D34" i="59" s="1"/>
  <c r="J30" i="59"/>
  <c r="J34" i="59" s="1"/>
  <c r="F30" i="59"/>
  <c r="F34" i="59" s="1"/>
  <c r="K47" i="59"/>
  <c r="I47" i="59"/>
  <c r="G47" i="59"/>
  <c r="E47" i="59"/>
  <c r="J45" i="59"/>
  <c r="F14" i="59"/>
  <c r="F12" i="59"/>
  <c r="J47" i="59"/>
  <c r="H47" i="59"/>
  <c r="F47" i="59"/>
  <c r="D47" i="59"/>
  <c r="F13" i="59"/>
  <c r="F15" i="59"/>
  <c r="F16" i="59" s="1"/>
  <c r="F11" i="59"/>
  <c r="D13" i="8" l="1"/>
  <c r="D11" i="8"/>
  <c r="D14" i="8"/>
  <c r="D12" i="8"/>
  <c r="E10" i="8"/>
  <c r="F10" i="8"/>
  <c r="D15" i="8"/>
  <c r="D12" i="67"/>
  <c r="D14" i="67"/>
  <c r="D13" i="67"/>
  <c r="D11" i="67"/>
  <c r="E10" i="67"/>
  <c r="D15" i="67"/>
  <c r="F10" i="67"/>
  <c r="G49" i="66"/>
  <c r="G52" i="66"/>
  <c r="G53" i="66" s="1"/>
  <c r="G54" i="66" s="1"/>
  <c r="G55" i="66" s="1"/>
  <c r="G56" i="66" s="1"/>
  <c r="G57" i="66" s="1"/>
  <c r="G58" i="66" s="1"/>
  <c r="G59" i="66" s="1"/>
  <c r="G60" i="66" s="1"/>
  <c r="G61" i="66" s="1"/>
  <c r="G62" i="66" s="1"/>
  <c r="G63" i="66" s="1"/>
  <c r="G50" i="66"/>
  <c r="G48" i="66"/>
  <c r="G51" i="66"/>
  <c r="F49" i="66"/>
  <c r="F52" i="66"/>
  <c r="F53" i="66" s="1"/>
  <c r="F54" i="66" s="1"/>
  <c r="F55" i="66" s="1"/>
  <c r="F56" i="66" s="1"/>
  <c r="F57" i="66" s="1"/>
  <c r="F58" i="66" s="1"/>
  <c r="F59" i="66" s="1"/>
  <c r="F60" i="66" s="1"/>
  <c r="F61" i="66" s="1"/>
  <c r="F62" i="66" s="1"/>
  <c r="F63" i="66" s="1"/>
  <c r="F50" i="66"/>
  <c r="F48" i="66"/>
  <c r="F51" i="66"/>
  <c r="H51" i="66"/>
  <c r="H49" i="66"/>
  <c r="H52" i="66"/>
  <c r="H53" i="66" s="1"/>
  <c r="H54" i="66" s="1"/>
  <c r="H55" i="66" s="1"/>
  <c r="H56" i="66" s="1"/>
  <c r="H57" i="66" s="1"/>
  <c r="H58" i="66" s="1"/>
  <c r="H59" i="66" s="1"/>
  <c r="H60" i="66" s="1"/>
  <c r="H61" i="66" s="1"/>
  <c r="H62" i="66" s="1"/>
  <c r="H63" i="66" s="1"/>
  <c r="H50" i="66"/>
  <c r="H48" i="66"/>
  <c r="I14" i="66"/>
  <c r="I11" i="66"/>
  <c r="I15" i="66"/>
  <c r="I16" i="66" s="1"/>
  <c r="I13" i="66"/>
  <c r="I12" i="66"/>
  <c r="J29" i="66"/>
  <c r="I29" i="66"/>
  <c r="H29" i="66"/>
  <c r="G29" i="66"/>
  <c r="E29" i="66"/>
  <c r="D29" i="66"/>
  <c r="F29" i="66"/>
  <c r="I51" i="66"/>
  <c r="I49" i="66"/>
  <c r="I52" i="66"/>
  <c r="I53" i="66" s="1"/>
  <c r="I54" i="66" s="1"/>
  <c r="I55" i="66" s="1"/>
  <c r="I56" i="66" s="1"/>
  <c r="I57" i="66" s="1"/>
  <c r="I58" i="66" s="1"/>
  <c r="I59" i="66" s="1"/>
  <c r="I60" i="66" s="1"/>
  <c r="I61" i="66" s="1"/>
  <c r="I62" i="66" s="1"/>
  <c r="I63" i="66" s="1"/>
  <c r="I50" i="66"/>
  <c r="I48" i="66"/>
  <c r="J15" i="66"/>
  <c r="J16" i="66" s="1"/>
  <c r="J14" i="66"/>
  <c r="J11" i="66"/>
  <c r="J13" i="66"/>
  <c r="J12" i="66"/>
  <c r="D51" i="66"/>
  <c r="D49" i="66"/>
  <c r="D50" i="66"/>
  <c r="D52" i="66"/>
  <c r="D53" i="66" s="1"/>
  <c r="D48" i="66"/>
  <c r="E51" i="66"/>
  <c r="E52" i="66"/>
  <c r="E53" i="66" s="1"/>
  <c r="E54" i="66" s="1"/>
  <c r="E55" i="66" s="1"/>
  <c r="E56" i="66" s="1"/>
  <c r="E57" i="66" s="1"/>
  <c r="E58" i="66" s="1"/>
  <c r="E59" i="66" s="1"/>
  <c r="E60" i="66" s="1"/>
  <c r="E61" i="66" s="1"/>
  <c r="E62" i="66" s="1"/>
  <c r="E63" i="66" s="1"/>
  <c r="E50" i="66"/>
  <c r="E48" i="66"/>
  <c r="E49" i="66"/>
  <c r="K51" i="66"/>
  <c r="K49" i="66"/>
  <c r="K48" i="66"/>
  <c r="K52" i="66"/>
  <c r="K53" i="66" s="1"/>
  <c r="K54" i="66" s="1"/>
  <c r="K55" i="66" s="1"/>
  <c r="K56" i="66" s="1"/>
  <c r="K57" i="66" s="1"/>
  <c r="K58" i="66" s="1"/>
  <c r="K59" i="66" s="1"/>
  <c r="K60" i="66" s="1"/>
  <c r="K61" i="66" s="1"/>
  <c r="K62" i="66" s="1"/>
  <c r="K63" i="66" s="1"/>
  <c r="K50" i="66"/>
  <c r="K12" i="66"/>
  <c r="K14" i="66"/>
  <c r="K11" i="66"/>
  <c r="K13" i="66"/>
  <c r="K15" i="66"/>
  <c r="K16" i="66" s="1"/>
  <c r="F18" i="66"/>
  <c r="F17" i="66"/>
  <c r="F20" i="66" s="1"/>
  <c r="E18" i="66"/>
  <c r="E17" i="66"/>
  <c r="D18" i="66"/>
  <c r="D17" i="66"/>
  <c r="J51" i="66"/>
  <c r="J49" i="66"/>
  <c r="J50" i="66"/>
  <c r="J52" i="66"/>
  <c r="J53" i="66" s="1"/>
  <c r="J54" i="66" s="1"/>
  <c r="J55" i="66" s="1"/>
  <c r="J56" i="66" s="1"/>
  <c r="J57" i="66" s="1"/>
  <c r="J58" i="66" s="1"/>
  <c r="J59" i="66" s="1"/>
  <c r="J60" i="66" s="1"/>
  <c r="J61" i="66" s="1"/>
  <c r="J62" i="66" s="1"/>
  <c r="J63" i="66" s="1"/>
  <c r="J48" i="66"/>
  <c r="H14" i="66"/>
  <c r="H13" i="66"/>
  <c r="H15" i="66"/>
  <c r="H16" i="66" s="1"/>
  <c r="H12" i="66"/>
  <c r="H11" i="66"/>
  <c r="D12" i="65"/>
  <c r="D14" i="65"/>
  <c r="D11" i="65"/>
  <c r="D13" i="65"/>
  <c r="E10" i="65"/>
  <c r="D15" i="65"/>
  <c r="F10" i="65"/>
  <c r="D11" i="7"/>
  <c r="D14" i="7"/>
  <c r="D54" i="64"/>
  <c r="D55" i="64"/>
  <c r="I18" i="64"/>
  <c r="I17" i="64"/>
  <c r="I20" i="64" s="1"/>
  <c r="I19" i="64"/>
  <c r="E31" i="64"/>
  <c r="E33" i="64"/>
  <c r="G31" i="64"/>
  <c r="G33" i="64"/>
  <c r="H31" i="64"/>
  <c r="H33" i="64"/>
  <c r="E19" i="64"/>
  <c r="E20" i="64"/>
  <c r="I31" i="64"/>
  <c r="I33" i="64"/>
  <c r="H17" i="64"/>
  <c r="H18" i="64"/>
  <c r="J31" i="64"/>
  <c r="J33" i="64"/>
  <c r="D33" i="64"/>
  <c r="D31" i="64"/>
  <c r="F31" i="64"/>
  <c r="F33" i="64"/>
  <c r="D21" i="64"/>
  <c r="D22" i="64"/>
  <c r="J17" i="64"/>
  <c r="J20" i="64" s="1"/>
  <c r="J18" i="64"/>
  <c r="J19" i="64"/>
  <c r="F21" i="64"/>
  <c r="F22" i="64"/>
  <c r="D19" i="64"/>
  <c r="D23" i="64" s="1"/>
  <c r="D20" i="64"/>
  <c r="K18" i="64"/>
  <c r="K19" i="64" s="1"/>
  <c r="K20" i="64" s="1"/>
  <c r="K21" i="64" s="1"/>
  <c r="K22" i="64" s="1"/>
  <c r="K23" i="64" s="1"/>
  <c r="K24" i="64" s="1"/>
  <c r="K25" i="64" s="1"/>
  <c r="K26" i="64" s="1"/>
  <c r="K17" i="64"/>
  <c r="E22" i="64"/>
  <c r="E21" i="64"/>
  <c r="F19" i="64"/>
  <c r="D14" i="63"/>
  <c r="D12" i="63"/>
  <c r="D13" i="63"/>
  <c r="F10" i="63"/>
  <c r="E10" i="63"/>
  <c r="D11" i="63"/>
  <c r="D15" i="63"/>
  <c r="D13" i="7"/>
  <c r="D14" i="62"/>
  <c r="D12" i="62"/>
  <c r="D11" i="62"/>
  <c r="F10" i="62"/>
  <c r="D13" i="62"/>
  <c r="D15" i="62"/>
  <c r="E10" i="62"/>
  <c r="D10" i="60"/>
  <c r="D15" i="60" s="1"/>
  <c r="J30" i="60" s="1"/>
  <c r="J34" i="60" s="1"/>
  <c r="E46" i="61"/>
  <c r="F46" i="61" s="1"/>
  <c r="H46" i="61" s="1"/>
  <c r="F5" i="61"/>
  <c r="H5" i="61" s="1"/>
  <c r="E10" i="7"/>
  <c r="E14" i="7" s="1"/>
  <c r="D15" i="7"/>
  <c r="J30" i="7" s="1"/>
  <c r="J34" i="7" s="1"/>
  <c r="F10" i="7"/>
  <c r="K47" i="7" s="1"/>
  <c r="F10" i="3"/>
  <c r="I47" i="3" s="1"/>
  <c r="D12" i="3"/>
  <c r="D11" i="3"/>
  <c r="D14" i="3"/>
  <c r="E10" i="3"/>
  <c r="E12" i="3" s="1"/>
  <c r="D13" i="3"/>
  <c r="F5" i="5"/>
  <c r="H5" i="5" s="1"/>
  <c r="D10" i="5"/>
  <c r="D10" i="4"/>
  <c r="D47" i="6"/>
  <c r="E13" i="6"/>
  <c r="H47" i="6"/>
  <c r="I47" i="6"/>
  <c r="K47" i="6"/>
  <c r="E12" i="6"/>
  <c r="H10" i="6"/>
  <c r="H14" i="6" s="1"/>
  <c r="J10" i="6"/>
  <c r="J13" i="6" s="1"/>
  <c r="E14" i="6"/>
  <c r="D10" i="2"/>
  <c r="I10" i="6"/>
  <c r="I14" i="6" s="1"/>
  <c r="K10" i="6"/>
  <c r="K11" i="6" s="1"/>
  <c r="E11" i="6"/>
  <c r="D16" i="6"/>
  <c r="D18" i="6" s="1"/>
  <c r="D22" i="6" s="1"/>
  <c r="F13" i="6"/>
  <c r="D30" i="6"/>
  <c r="D34" i="6" s="1"/>
  <c r="J47" i="6"/>
  <c r="J52" i="6" s="1"/>
  <c r="J53" i="6" s="1"/>
  <c r="J54" i="6" s="1"/>
  <c r="J55" i="6" s="1"/>
  <c r="J56" i="6" s="1"/>
  <c r="J57" i="6" s="1"/>
  <c r="J58" i="6" s="1"/>
  <c r="J59" i="6" s="1"/>
  <c r="J60" i="6" s="1"/>
  <c r="J61" i="6" s="1"/>
  <c r="J62" i="6" s="1"/>
  <c r="J63" i="6" s="1"/>
  <c r="F30" i="6"/>
  <c r="F34" i="6" s="1"/>
  <c r="F12" i="6"/>
  <c r="J45" i="6"/>
  <c r="H30" i="6"/>
  <c r="H34" i="6" s="1"/>
  <c r="E47" i="6"/>
  <c r="E50" i="6" s="1"/>
  <c r="F14" i="6"/>
  <c r="E30" i="6"/>
  <c r="E34" i="6" s="1"/>
  <c r="D24" i="6"/>
  <c r="D25" i="6" s="1"/>
  <c r="D26" i="6" s="1"/>
  <c r="C29" i="6" s="1"/>
  <c r="D29" i="6" s="1"/>
  <c r="F11" i="6"/>
  <c r="I30" i="6"/>
  <c r="I34" i="6" s="1"/>
  <c r="J30" i="6"/>
  <c r="J34" i="6" s="1"/>
  <c r="D17" i="6"/>
  <c r="D20" i="6" s="1"/>
  <c r="H15" i="6"/>
  <c r="H16" i="6" s="1"/>
  <c r="H13" i="6"/>
  <c r="H11" i="6"/>
  <c r="H12" i="6"/>
  <c r="E17" i="6"/>
  <c r="E18" i="6"/>
  <c r="F18" i="6"/>
  <c r="F17" i="6"/>
  <c r="F20" i="6" s="1"/>
  <c r="F52" i="6"/>
  <c r="F53" i="6" s="1"/>
  <c r="F54" i="6" s="1"/>
  <c r="F55" i="6" s="1"/>
  <c r="F56" i="6" s="1"/>
  <c r="F57" i="6" s="1"/>
  <c r="F58" i="6" s="1"/>
  <c r="F59" i="6" s="1"/>
  <c r="F60" i="6" s="1"/>
  <c r="F61" i="6" s="1"/>
  <c r="F62" i="6" s="1"/>
  <c r="F63" i="6" s="1"/>
  <c r="F51" i="6"/>
  <c r="F50" i="6"/>
  <c r="F49" i="6"/>
  <c r="F48" i="6"/>
  <c r="I52" i="6"/>
  <c r="I53" i="6" s="1"/>
  <c r="I54" i="6" s="1"/>
  <c r="I55" i="6" s="1"/>
  <c r="I56" i="6" s="1"/>
  <c r="I57" i="6" s="1"/>
  <c r="I58" i="6" s="1"/>
  <c r="I59" i="6" s="1"/>
  <c r="I60" i="6" s="1"/>
  <c r="I61" i="6" s="1"/>
  <c r="I62" i="6" s="1"/>
  <c r="I63" i="6" s="1"/>
  <c r="I51" i="6"/>
  <c r="I50" i="6"/>
  <c r="I49" i="6"/>
  <c r="I48" i="6"/>
  <c r="D52" i="6"/>
  <c r="D53" i="6" s="1"/>
  <c r="D51" i="6"/>
  <c r="D50" i="6"/>
  <c r="D49" i="6"/>
  <c r="D48" i="6"/>
  <c r="H52" i="6"/>
  <c r="H53" i="6" s="1"/>
  <c r="H54" i="6" s="1"/>
  <c r="H55" i="6" s="1"/>
  <c r="H56" i="6" s="1"/>
  <c r="H57" i="6" s="1"/>
  <c r="H58" i="6" s="1"/>
  <c r="H59" i="6" s="1"/>
  <c r="H60" i="6" s="1"/>
  <c r="H61" i="6" s="1"/>
  <c r="H62" i="6" s="1"/>
  <c r="H63" i="6" s="1"/>
  <c r="H51" i="6"/>
  <c r="H50" i="6"/>
  <c r="H49" i="6"/>
  <c r="H48" i="6"/>
  <c r="G52" i="6"/>
  <c r="G53" i="6" s="1"/>
  <c r="G54" i="6" s="1"/>
  <c r="G55" i="6" s="1"/>
  <c r="G56" i="6" s="1"/>
  <c r="G57" i="6" s="1"/>
  <c r="G58" i="6" s="1"/>
  <c r="G59" i="6" s="1"/>
  <c r="G60" i="6" s="1"/>
  <c r="G61" i="6" s="1"/>
  <c r="G62" i="6" s="1"/>
  <c r="G63" i="6" s="1"/>
  <c r="G51" i="6"/>
  <c r="G50" i="6"/>
  <c r="G49" i="6"/>
  <c r="G48" i="6"/>
  <c r="K52" i="6"/>
  <c r="K53" i="6" s="1"/>
  <c r="K54" i="6" s="1"/>
  <c r="K55" i="6" s="1"/>
  <c r="K56" i="6" s="1"/>
  <c r="K57" i="6" s="1"/>
  <c r="K58" i="6" s="1"/>
  <c r="K59" i="6" s="1"/>
  <c r="K60" i="6" s="1"/>
  <c r="K61" i="6" s="1"/>
  <c r="K62" i="6" s="1"/>
  <c r="K63" i="6" s="1"/>
  <c r="K51" i="6"/>
  <c r="K50" i="6"/>
  <c r="K49" i="6"/>
  <c r="K48" i="6"/>
  <c r="J30" i="3"/>
  <c r="J34" i="3" s="1"/>
  <c r="H30" i="3"/>
  <c r="H34" i="3" s="1"/>
  <c r="F30" i="3"/>
  <c r="F34" i="3" s="1"/>
  <c r="D30" i="3"/>
  <c r="D34" i="3" s="1"/>
  <c r="I30" i="3"/>
  <c r="I34" i="3" s="1"/>
  <c r="G30" i="3"/>
  <c r="G34" i="3" s="1"/>
  <c r="E30" i="3"/>
  <c r="E34" i="3" s="1"/>
  <c r="D24" i="3"/>
  <c r="D25" i="3" s="1"/>
  <c r="D26" i="3" s="1"/>
  <c r="C29" i="3" s="1"/>
  <c r="D16" i="3"/>
  <c r="F18" i="59"/>
  <c r="F17" i="59"/>
  <c r="F20" i="59" s="1"/>
  <c r="D52" i="59"/>
  <c r="D51" i="59"/>
  <c r="D50" i="59"/>
  <c r="D49" i="59"/>
  <c r="D48" i="59"/>
  <c r="H52" i="59"/>
  <c r="H53" i="59" s="1"/>
  <c r="H54" i="59" s="1"/>
  <c r="H55" i="59" s="1"/>
  <c r="H56" i="59" s="1"/>
  <c r="H57" i="59" s="1"/>
  <c r="H58" i="59" s="1"/>
  <c r="H59" i="59" s="1"/>
  <c r="H60" i="59" s="1"/>
  <c r="H61" i="59" s="1"/>
  <c r="H62" i="59" s="1"/>
  <c r="H63" i="59" s="1"/>
  <c r="H51" i="59"/>
  <c r="H50" i="59"/>
  <c r="H49" i="59"/>
  <c r="H48" i="59"/>
  <c r="G52" i="59"/>
  <c r="G53" i="59" s="1"/>
  <c r="G54" i="59" s="1"/>
  <c r="G55" i="59" s="1"/>
  <c r="G56" i="59" s="1"/>
  <c r="G57" i="59" s="1"/>
  <c r="G58" i="59" s="1"/>
  <c r="G59" i="59" s="1"/>
  <c r="G60" i="59" s="1"/>
  <c r="G61" i="59" s="1"/>
  <c r="G62" i="59" s="1"/>
  <c r="G63" i="59" s="1"/>
  <c r="G51" i="59"/>
  <c r="G50" i="59"/>
  <c r="G49" i="59"/>
  <c r="G48" i="59"/>
  <c r="K52" i="59"/>
  <c r="K53" i="59" s="1"/>
  <c r="K54" i="59" s="1"/>
  <c r="K55" i="59" s="1"/>
  <c r="K56" i="59" s="1"/>
  <c r="K57" i="59" s="1"/>
  <c r="K58" i="59" s="1"/>
  <c r="K59" i="59" s="1"/>
  <c r="K60" i="59" s="1"/>
  <c r="K61" i="59" s="1"/>
  <c r="K62" i="59" s="1"/>
  <c r="K63" i="59" s="1"/>
  <c r="K51" i="59"/>
  <c r="K50" i="59"/>
  <c r="K49" i="59"/>
  <c r="K48" i="59"/>
  <c r="J15" i="59"/>
  <c r="J16" i="59" s="1"/>
  <c r="J13" i="59"/>
  <c r="J11" i="59"/>
  <c r="J12" i="59"/>
  <c r="J14" i="59"/>
  <c r="H15" i="59"/>
  <c r="H16" i="59" s="1"/>
  <c r="H13" i="59"/>
  <c r="H11" i="59"/>
  <c r="H14" i="59"/>
  <c r="H12" i="59"/>
  <c r="I14" i="59"/>
  <c r="I12" i="59"/>
  <c r="I15" i="59"/>
  <c r="I16" i="59" s="1"/>
  <c r="I11" i="59"/>
  <c r="I13" i="59"/>
  <c r="E17" i="59"/>
  <c r="E18" i="59"/>
  <c r="F52" i="59"/>
  <c r="F53" i="59" s="1"/>
  <c r="F54" i="59" s="1"/>
  <c r="F55" i="59" s="1"/>
  <c r="F56" i="59" s="1"/>
  <c r="F57" i="59" s="1"/>
  <c r="F58" i="59" s="1"/>
  <c r="F59" i="59" s="1"/>
  <c r="F60" i="59" s="1"/>
  <c r="F61" i="59" s="1"/>
  <c r="F62" i="59" s="1"/>
  <c r="F63" i="59" s="1"/>
  <c r="F51" i="59"/>
  <c r="F50" i="59"/>
  <c r="F49" i="59"/>
  <c r="F48" i="59"/>
  <c r="J52" i="59"/>
  <c r="J53" i="59" s="1"/>
  <c r="J54" i="59" s="1"/>
  <c r="J55" i="59" s="1"/>
  <c r="J56" i="59" s="1"/>
  <c r="J57" i="59" s="1"/>
  <c r="J58" i="59" s="1"/>
  <c r="J59" i="59" s="1"/>
  <c r="J60" i="59" s="1"/>
  <c r="J61" i="59" s="1"/>
  <c r="J62" i="59" s="1"/>
  <c r="J63" i="59" s="1"/>
  <c r="J51" i="59"/>
  <c r="J50" i="59"/>
  <c r="J49" i="59"/>
  <c r="J48" i="59"/>
  <c r="E52" i="59"/>
  <c r="E53" i="59" s="1"/>
  <c r="E54" i="59" s="1"/>
  <c r="E55" i="59" s="1"/>
  <c r="E56" i="59" s="1"/>
  <c r="E57" i="59" s="1"/>
  <c r="E58" i="59" s="1"/>
  <c r="E59" i="59" s="1"/>
  <c r="E60" i="59" s="1"/>
  <c r="E61" i="59" s="1"/>
  <c r="E62" i="59" s="1"/>
  <c r="E63" i="59" s="1"/>
  <c r="E51" i="59"/>
  <c r="E50" i="59"/>
  <c r="E49" i="59"/>
  <c r="E48" i="59"/>
  <c r="I52" i="59"/>
  <c r="I53" i="59" s="1"/>
  <c r="I54" i="59" s="1"/>
  <c r="I55" i="59" s="1"/>
  <c r="I56" i="59" s="1"/>
  <c r="I57" i="59" s="1"/>
  <c r="I58" i="59" s="1"/>
  <c r="I59" i="59" s="1"/>
  <c r="I60" i="59" s="1"/>
  <c r="I61" i="59" s="1"/>
  <c r="I62" i="59" s="1"/>
  <c r="I63" i="59" s="1"/>
  <c r="I51" i="59"/>
  <c r="I50" i="59"/>
  <c r="I49" i="59"/>
  <c r="I48" i="59"/>
  <c r="D18" i="59"/>
  <c r="D17" i="59"/>
  <c r="K14" i="59"/>
  <c r="K12" i="59"/>
  <c r="K13" i="59"/>
  <c r="K15" i="59"/>
  <c r="K16" i="59" s="1"/>
  <c r="K11" i="59"/>
  <c r="F15" i="8" l="1"/>
  <c r="F16" i="8" s="1"/>
  <c r="F13" i="8"/>
  <c r="J45" i="8"/>
  <c r="F11" i="8"/>
  <c r="D47" i="8"/>
  <c r="E47" i="8"/>
  <c r="F47" i="8"/>
  <c r="G47" i="8"/>
  <c r="H47" i="8"/>
  <c r="F14" i="8"/>
  <c r="I47" i="8"/>
  <c r="J47" i="8"/>
  <c r="F12" i="8"/>
  <c r="K47" i="8"/>
  <c r="J10" i="8"/>
  <c r="E15" i="8"/>
  <c r="E16" i="8" s="1"/>
  <c r="K10" i="8"/>
  <c r="E13" i="8"/>
  <c r="E14" i="8"/>
  <c r="E11" i="8"/>
  <c r="I10" i="8"/>
  <c r="E12" i="8"/>
  <c r="H10" i="8"/>
  <c r="J30" i="8"/>
  <c r="J34" i="8" s="1"/>
  <c r="D16" i="8"/>
  <c r="D30" i="8"/>
  <c r="D34" i="8" s="1"/>
  <c r="H30" i="8"/>
  <c r="H34" i="8" s="1"/>
  <c r="E30" i="8"/>
  <c r="E34" i="8" s="1"/>
  <c r="F30" i="8"/>
  <c r="F34" i="8" s="1"/>
  <c r="D24" i="8"/>
  <c r="D25" i="8" s="1"/>
  <c r="D26" i="8" s="1"/>
  <c r="C29" i="8" s="1"/>
  <c r="G30" i="8"/>
  <c r="G34" i="8" s="1"/>
  <c r="I30" i="8"/>
  <c r="I34" i="8" s="1"/>
  <c r="K47" i="67"/>
  <c r="F12" i="67"/>
  <c r="J47" i="67"/>
  <c r="I47" i="67"/>
  <c r="F14" i="67"/>
  <c r="H47" i="67"/>
  <c r="G47" i="67"/>
  <c r="F47" i="67"/>
  <c r="E47" i="67"/>
  <c r="D47" i="67"/>
  <c r="F11" i="67"/>
  <c r="J45" i="67"/>
  <c r="F13" i="67"/>
  <c r="F15" i="67"/>
  <c r="F16" i="67" s="1"/>
  <c r="E30" i="67"/>
  <c r="E34" i="67" s="1"/>
  <c r="D30" i="67"/>
  <c r="D34" i="67" s="1"/>
  <c r="D16" i="67"/>
  <c r="D24" i="67"/>
  <c r="D25" i="67" s="1"/>
  <c r="D26" i="67" s="1"/>
  <c r="C29" i="67" s="1"/>
  <c r="J30" i="67"/>
  <c r="J34" i="67" s="1"/>
  <c r="G30" i="67"/>
  <c r="G34" i="67" s="1"/>
  <c r="F30" i="67"/>
  <c r="F34" i="67" s="1"/>
  <c r="I30" i="67"/>
  <c r="I34" i="67" s="1"/>
  <c r="H30" i="67"/>
  <c r="H34" i="67" s="1"/>
  <c r="E12" i="67"/>
  <c r="E13" i="67"/>
  <c r="H10" i="67"/>
  <c r="E14" i="67"/>
  <c r="E15" i="67"/>
  <c r="E16" i="67" s="1"/>
  <c r="E11" i="67"/>
  <c r="J10" i="67"/>
  <c r="K10" i="67"/>
  <c r="I10" i="67"/>
  <c r="D22" i="66"/>
  <c r="D21" i="66"/>
  <c r="F31" i="66"/>
  <c r="F33" i="66"/>
  <c r="E19" i="66"/>
  <c r="E20" i="66"/>
  <c r="D31" i="66"/>
  <c r="D33" i="66"/>
  <c r="E21" i="66"/>
  <c r="E22" i="66"/>
  <c r="K18" i="66"/>
  <c r="K19" i="66" s="1"/>
  <c r="K20" i="66" s="1"/>
  <c r="K21" i="66" s="1"/>
  <c r="K22" i="66" s="1"/>
  <c r="K23" i="66" s="1"/>
  <c r="K24" i="66" s="1"/>
  <c r="K25" i="66" s="1"/>
  <c r="K26" i="66" s="1"/>
  <c r="K17" i="66"/>
  <c r="D55" i="66"/>
  <c r="D54" i="66"/>
  <c r="E31" i="66"/>
  <c r="E33" i="66"/>
  <c r="H17" i="66"/>
  <c r="H18" i="66"/>
  <c r="G31" i="66"/>
  <c r="G33" i="66"/>
  <c r="H33" i="66"/>
  <c r="H31" i="66"/>
  <c r="I33" i="66"/>
  <c r="I31" i="66"/>
  <c r="J31" i="66"/>
  <c r="J33" i="66"/>
  <c r="D19" i="66"/>
  <c r="D23" i="66" s="1"/>
  <c r="D20" i="66"/>
  <c r="F21" i="66"/>
  <c r="F22" i="66"/>
  <c r="I18" i="66"/>
  <c r="I17" i="66"/>
  <c r="I20" i="66" s="1"/>
  <c r="F19" i="66"/>
  <c r="J18" i="66"/>
  <c r="J17" i="66"/>
  <c r="J20" i="66" s="1"/>
  <c r="K47" i="65"/>
  <c r="F12" i="65"/>
  <c r="J47" i="65"/>
  <c r="I47" i="65"/>
  <c r="F14" i="65"/>
  <c r="F15" i="65"/>
  <c r="F16" i="65" s="1"/>
  <c r="H47" i="65"/>
  <c r="G47" i="65"/>
  <c r="F47" i="65"/>
  <c r="E47" i="65"/>
  <c r="D47" i="65"/>
  <c r="F11" i="65"/>
  <c r="J45" i="65"/>
  <c r="F13" i="65"/>
  <c r="E30" i="65"/>
  <c r="E34" i="65" s="1"/>
  <c r="F30" i="65"/>
  <c r="F34" i="65" s="1"/>
  <c r="D30" i="65"/>
  <c r="D34" i="65" s="1"/>
  <c r="D16" i="65"/>
  <c r="J30" i="65"/>
  <c r="J34" i="65" s="1"/>
  <c r="I30" i="65"/>
  <c r="I34" i="65" s="1"/>
  <c r="H30" i="65"/>
  <c r="H34" i="65" s="1"/>
  <c r="G30" i="65"/>
  <c r="G34" i="65" s="1"/>
  <c r="D24" i="65"/>
  <c r="D25" i="65" s="1"/>
  <c r="D26" i="65" s="1"/>
  <c r="C29" i="65" s="1"/>
  <c r="E12" i="65"/>
  <c r="K10" i="65"/>
  <c r="E14" i="65"/>
  <c r="E13" i="65"/>
  <c r="E11" i="65"/>
  <c r="J10" i="65"/>
  <c r="E15" i="65"/>
  <c r="E16" i="65" s="1"/>
  <c r="I10" i="65"/>
  <c r="H10" i="65"/>
  <c r="J23" i="64"/>
  <c r="J24" i="64"/>
  <c r="J25" i="64" s="1"/>
  <c r="J26" i="64" s="1"/>
  <c r="F23" i="64"/>
  <c r="F24" i="64"/>
  <c r="F25" i="64" s="1"/>
  <c r="F26" i="64" s="1"/>
  <c r="J5" i="64" s="1"/>
  <c r="F32" i="64"/>
  <c r="F36" i="64" s="1"/>
  <c r="F35" i="64"/>
  <c r="F37" i="64"/>
  <c r="E32" i="64"/>
  <c r="E36" i="64" s="1"/>
  <c r="E37" i="64"/>
  <c r="E35" i="64"/>
  <c r="D37" i="64"/>
  <c r="D32" i="64"/>
  <c r="D36" i="64" s="1"/>
  <c r="D35" i="64"/>
  <c r="I23" i="64"/>
  <c r="I24" i="64"/>
  <c r="I25" i="64" s="1"/>
  <c r="I26" i="64" s="1"/>
  <c r="H21" i="64"/>
  <c r="H20" i="64"/>
  <c r="H19" i="64"/>
  <c r="H24" i="64" s="1"/>
  <c r="H25" i="64" s="1"/>
  <c r="H26" i="64" s="1"/>
  <c r="I32" i="64"/>
  <c r="I36" i="64" s="1"/>
  <c r="I35" i="64"/>
  <c r="I37" i="64"/>
  <c r="E23" i="64"/>
  <c r="E24" i="64"/>
  <c r="E25" i="64" s="1"/>
  <c r="E26" i="64" s="1"/>
  <c r="I5" i="64" s="1"/>
  <c r="H32" i="64"/>
  <c r="H36" i="64" s="1"/>
  <c r="H35" i="64"/>
  <c r="H37" i="64"/>
  <c r="G32" i="64"/>
  <c r="G36" i="64" s="1"/>
  <c r="G35" i="64"/>
  <c r="G37" i="64"/>
  <c r="J21" i="64"/>
  <c r="J22" i="64"/>
  <c r="I22" i="64"/>
  <c r="I21" i="64"/>
  <c r="J35" i="64"/>
  <c r="J37" i="64"/>
  <c r="J32" i="64"/>
  <c r="J36" i="64" s="1"/>
  <c r="H23" i="64"/>
  <c r="H22" i="64"/>
  <c r="D57" i="64"/>
  <c r="D58" i="64"/>
  <c r="D59" i="64" s="1"/>
  <c r="D60" i="64" s="1"/>
  <c r="D61" i="64" s="1"/>
  <c r="D62" i="64" s="1"/>
  <c r="D63" i="64" s="1"/>
  <c r="D56" i="64"/>
  <c r="E30" i="63"/>
  <c r="E34" i="63" s="1"/>
  <c r="H30" i="63"/>
  <c r="H34" i="63" s="1"/>
  <c r="D24" i="63"/>
  <c r="D25" i="63" s="1"/>
  <c r="D26" i="63" s="1"/>
  <c r="C29" i="63" s="1"/>
  <c r="D30" i="63"/>
  <c r="D34" i="63" s="1"/>
  <c r="D16" i="63"/>
  <c r="G30" i="63"/>
  <c r="G34" i="63" s="1"/>
  <c r="J30" i="63"/>
  <c r="J34" i="63" s="1"/>
  <c r="I30" i="63"/>
  <c r="I34" i="63" s="1"/>
  <c r="F30" i="63"/>
  <c r="F34" i="63" s="1"/>
  <c r="E14" i="63"/>
  <c r="E15" i="63"/>
  <c r="E16" i="63" s="1"/>
  <c r="E12" i="63"/>
  <c r="H10" i="63"/>
  <c r="J10" i="63"/>
  <c r="I10" i="63"/>
  <c r="E11" i="63"/>
  <c r="K10" i="63"/>
  <c r="E13" i="63"/>
  <c r="K47" i="63"/>
  <c r="F12" i="63"/>
  <c r="F14" i="63"/>
  <c r="J47" i="63"/>
  <c r="I47" i="63"/>
  <c r="H47" i="63"/>
  <c r="G47" i="63"/>
  <c r="F47" i="63"/>
  <c r="E47" i="63"/>
  <c r="D47" i="63"/>
  <c r="F11" i="63"/>
  <c r="J45" i="63"/>
  <c r="F13" i="63"/>
  <c r="F15" i="63"/>
  <c r="F16" i="63" s="1"/>
  <c r="E30" i="60"/>
  <c r="E34" i="60" s="1"/>
  <c r="G30" i="60"/>
  <c r="G34" i="60" s="1"/>
  <c r="H30" i="60"/>
  <c r="H34" i="60" s="1"/>
  <c r="I30" i="60"/>
  <c r="I34" i="60" s="1"/>
  <c r="D14" i="60"/>
  <c r="F10" i="60"/>
  <c r="J47" i="60" s="1"/>
  <c r="J48" i="60" s="1"/>
  <c r="D30" i="60"/>
  <c r="D34" i="60" s="1"/>
  <c r="D11" i="60"/>
  <c r="E10" i="60"/>
  <c r="E12" i="60" s="1"/>
  <c r="F30" i="60"/>
  <c r="F34" i="60" s="1"/>
  <c r="D13" i="60"/>
  <c r="F15" i="7"/>
  <c r="F16" i="7" s="1"/>
  <c r="F18" i="7" s="1"/>
  <c r="D47" i="7"/>
  <c r="D50" i="7" s="1"/>
  <c r="D12" i="60"/>
  <c r="F47" i="7"/>
  <c r="F50" i="7" s="1"/>
  <c r="J47" i="7"/>
  <c r="J52" i="7" s="1"/>
  <c r="J53" i="7" s="1"/>
  <c r="J54" i="7" s="1"/>
  <c r="J55" i="7" s="1"/>
  <c r="J56" i="7" s="1"/>
  <c r="J57" i="7" s="1"/>
  <c r="J58" i="7" s="1"/>
  <c r="J59" i="7" s="1"/>
  <c r="J60" i="7" s="1"/>
  <c r="J61" i="7" s="1"/>
  <c r="J62" i="7" s="1"/>
  <c r="J63" i="7" s="1"/>
  <c r="D16" i="60"/>
  <c r="D18" i="60" s="1"/>
  <c r="D24" i="60"/>
  <c r="D25" i="60" s="1"/>
  <c r="D26" i="60" s="1"/>
  <c r="C29" i="60" s="1"/>
  <c r="I29" i="60" s="1"/>
  <c r="E11" i="62"/>
  <c r="E12" i="62"/>
  <c r="E14" i="62"/>
  <c r="E13" i="62"/>
  <c r="K10" i="62"/>
  <c r="H10" i="62"/>
  <c r="J10" i="62"/>
  <c r="E15" i="62"/>
  <c r="E16" i="62" s="1"/>
  <c r="I10" i="62"/>
  <c r="E30" i="62"/>
  <c r="E34" i="62" s="1"/>
  <c r="D30" i="62"/>
  <c r="D34" i="62" s="1"/>
  <c r="F30" i="62"/>
  <c r="F34" i="62" s="1"/>
  <c r="D16" i="62"/>
  <c r="D24" i="62"/>
  <c r="D25" i="62" s="1"/>
  <c r="D26" i="62" s="1"/>
  <c r="C29" i="62" s="1"/>
  <c r="H30" i="62"/>
  <c r="H34" i="62" s="1"/>
  <c r="G30" i="62"/>
  <c r="G34" i="62" s="1"/>
  <c r="J30" i="62"/>
  <c r="J34" i="62" s="1"/>
  <c r="I30" i="62"/>
  <c r="I34" i="62" s="1"/>
  <c r="K47" i="62"/>
  <c r="F12" i="62"/>
  <c r="H47" i="62"/>
  <c r="F11" i="62"/>
  <c r="J47" i="62"/>
  <c r="I47" i="62"/>
  <c r="F14" i="62"/>
  <c r="D47" i="62"/>
  <c r="J45" i="62"/>
  <c r="G47" i="62"/>
  <c r="F47" i="62"/>
  <c r="E47" i="62"/>
  <c r="F13" i="62"/>
  <c r="F15" i="62"/>
  <c r="F16" i="62" s="1"/>
  <c r="J45" i="3"/>
  <c r="I10" i="7"/>
  <c r="I12" i="7" s="1"/>
  <c r="K10" i="7"/>
  <c r="K14" i="7" s="1"/>
  <c r="E11" i="7"/>
  <c r="E13" i="7"/>
  <c r="E15" i="7"/>
  <c r="E16" i="7" s="1"/>
  <c r="E18" i="7" s="1"/>
  <c r="H10" i="7"/>
  <c r="H13" i="7" s="1"/>
  <c r="J10" i="7"/>
  <c r="J12" i="7" s="1"/>
  <c r="F12" i="3"/>
  <c r="E12" i="7"/>
  <c r="F14" i="3"/>
  <c r="K47" i="3"/>
  <c r="K48" i="3" s="1"/>
  <c r="F11" i="3"/>
  <c r="F13" i="3"/>
  <c r="D47" i="3"/>
  <c r="D49" i="3" s="1"/>
  <c r="F47" i="3"/>
  <c r="F49" i="3" s="1"/>
  <c r="F15" i="3"/>
  <c r="F16" i="3" s="1"/>
  <c r="F17" i="3" s="1"/>
  <c r="F20" i="3" s="1"/>
  <c r="H47" i="3"/>
  <c r="H51" i="3" s="1"/>
  <c r="D16" i="7"/>
  <c r="D17" i="7" s="1"/>
  <c r="D24" i="7"/>
  <c r="D25" i="7" s="1"/>
  <c r="D26" i="7" s="1"/>
  <c r="C29" i="7" s="1"/>
  <c r="I29" i="7" s="1"/>
  <c r="E30" i="7"/>
  <c r="E34" i="7" s="1"/>
  <c r="G30" i="7"/>
  <c r="G34" i="7" s="1"/>
  <c r="I30" i="7"/>
  <c r="I34" i="7" s="1"/>
  <c r="J47" i="3"/>
  <c r="J51" i="3" s="1"/>
  <c r="D30" i="7"/>
  <c r="D34" i="7" s="1"/>
  <c r="E47" i="3"/>
  <c r="E52" i="3" s="1"/>
  <c r="E53" i="3" s="1"/>
  <c r="E54" i="3" s="1"/>
  <c r="E55" i="3" s="1"/>
  <c r="E56" i="3" s="1"/>
  <c r="E57" i="3" s="1"/>
  <c r="E58" i="3" s="1"/>
  <c r="E59" i="3" s="1"/>
  <c r="E60" i="3" s="1"/>
  <c r="E61" i="3" s="1"/>
  <c r="E62" i="3" s="1"/>
  <c r="E63" i="3" s="1"/>
  <c r="F30" i="7"/>
  <c r="F34" i="7" s="1"/>
  <c r="G47" i="3"/>
  <c r="G49" i="3" s="1"/>
  <c r="H30" i="7"/>
  <c r="H34" i="7" s="1"/>
  <c r="G47" i="7"/>
  <c r="G52" i="7" s="1"/>
  <c r="G53" i="7" s="1"/>
  <c r="G54" i="7" s="1"/>
  <c r="G55" i="7" s="1"/>
  <c r="G56" i="7" s="1"/>
  <c r="G57" i="7" s="1"/>
  <c r="G58" i="7" s="1"/>
  <c r="G59" i="7" s="1"/>
  <c r="G60" i="7" s="1"/>
  <c r="G61" i="7" s="1"/>
  <c r="G62" i="7" s="1"/>
  <c r="G63" i="7" s="1"/>
  <c r="F11" i="7"/>
  <c r="F13" i="7"/>
  <c r="D15" i="61"/>
  <c r="D11" i="61"/>
  <c r="D14" i="61"/>
  <c r="D12" i="61"/>
  <c r="E10" i="61"/>
  <c r="D13" i="61"/>
  <c r="F10" i="61"/>
  <c r="E14" i="3"/>
  <c r="E11" i="3"/>
  <c r="I10" i="3"/>
  <c r="I13" i="3" s="1"/>
  <c r="E13" i="3"/>
  <c r="E15" i="3"/>
  <c r="E16" i="3" s="1"/>
  <c r="E17" i="3" s="1"/>
  <c r="H10" i="3"/>
  <c r="H11" i="3" s="1"/>
  <c r="K10" i="3"/>
  <c r="K15" i="3" s="1"/>
  <c r="K16" i="3" s="1"/>
  <c r="J10" i="3"/>
  <c r="J12" i="3" s="1"/>
  <c r="H47" i="7"/>
  <c r="H49" i="7" s="1"/>
  <c r="F12" i="7"/>
  <c r="F14" i="7"/>
  <c r="J45" i="7"/>
  <c r="E47" i="7"/>
  <c r="E52" i="7" s="1"/>
  <c r="E53" i="7" s="1"/>
  <c r="E54" i="7" s="1"/>
  <c r="E55" i="7" s="1"/>
  <c r="E56" i="7" s="1"/>
  <c r="E57" i="7" s="1"/>
  <c r="E58" i="7" s="1"/>
  <c r="E59" i="7" s="1"/>
  <c r="E60" i="7" s="1"/>
  <c r="E61" i="7" s="1"/>
  <c r="E62" i="7" s="1"/>
  <c r="E63" i="7" s="1"/>
  <c r="I47" i="7"/>
  <c r="I51" i="7" s="1"/>
  <c r="D15" i="2"/>
  <c r="J30" i="2" s="1"/>
  <c r="J34" i="2" s="1"/>
  <c r="E10" i="2"/>
  <c r="I10" i="2" s="1"/>
  <c r="D12" i="2"/>
  <c r="F10" i="5"/>
  <c r="D15" i="5"/>
  <c r="D13" i="5"/>
  <c r="D11" i="5"/>
  <c r="E10" i="5"/>
  <c r="D14" i="5"/>
  <c r="D12" i="5"/>
  <c r="D14" i="2"/>
  <c r="F10" i="2"/>
  <c r="F12" i="2" s="1"/>
  <c r="D11" i="2"/>
  <c r="D13" i="2"/>
  <c r="D11" i="4"/>
  <c r="D14" i="4"/>
  <c r="D13" i="4"/>
  <c r="E10" i="4"/>
  <c r="D12" i="4"/>
  <c r="D15" i="4"/>
  <c r="F10" i="4"/>
  <c r="K15" i="6"/>
  <c r="K16" i="6" s="1"/>
  <c r="K12" i="6"/>
  <c r="K14" i="6"/>
  <c r="I11" i="6"/>
  <c r="I15" i="6"/>
  <c r="I16" i="6" s="1"/>
  <c r="I13" i="6"/>
  <c r="J12" i="6"/>
  <c r="J15" i="6"/>
  <c r="J16" i="6" s="1"/>
  <c r="J48" i="6"/>
  <c r="D31" i="6"/>
  <c r="J49" i="6"/>
  <c r="I12" i="6"/>
  <c r="J50" i="6"/>
  <c r="J51" i="6"/>
  <c r="J14" i="6"/>
  <c r="K13" i="6"/>
  <c r="J11" i="6"/>
  <c r="E51" i="6"/>
  <c r="E52" i="6"/>
  <c r="E53" i="6" s="1"/>
  <c r="E54" i="6" s="1"/>
  <c r="E55" i="6" s="1"/>
  <c r="E56" i="6" s="1"/>
  <c r="E57" i="6" s="1"/>
  <c r="E58" i="6" s="1"/>
  <c r="E59" i="6" s="1"/>
  <c r="E60" i="6" s="1"/>
  <c r="E61" i="6" s="1"/>
  <c r="E62" i="6" s="1"/>
  <c r="E63" i="6" s="1"/>
  <c r="E48" i="6"/>
  <c r="E49" i="6"/>
  <c r="F29" i="6"/>
  <c r="F33" i="6" s="1"/>
  <c r="D21" i="6"/>
  <c r="F31" i="6"/>
  <c r="F37" i="6" s="1"/>
  <c r="D33" i="6"/>
  <c r="G29" i="6"/>
  <c r="G31" i="6" s="1"/>
  <c r="D19" i="6"/>
  <c r="D23" i="6" s="1"/>
  <c r="I29" i="6"/>
  <c r="E29" i="6"/>
  <c r="J29" i="6"/>
  <c r="H29" i="6"/>
  <c r="G33" i="6"/>
  <c r="D53" i="59"/>
  <c r="D55" i="59" s="1"/>
  <c r="C29" i="59"/>
  <c r="K52" i="7"/>
  <c r="K53" i="7" s="1"/>
  <c r="K54" i="7" s="1"/>
  <c r="K55" i="7" s="1"/>
  <c r="K56" i="7" s="1"/>
  <c r="K57" i="7" s="1"/>
  <c r="K58" i="7" s="1"/>
  <c r="K59" i="7" s="1"/>
  <c r="K60" i="7" s="1"/>
  <c r="K61" i="7" s="1"/>
  <c r="K62" i="7" s="1"/>
  <c r="K63" i="7" s="1"/>
  <c r="K51" i="7"/>
  <c r="K50" i="7"/>
  <c r="K49" i="7"/>
  <c r="K48" i="7"/>
  <c r="K18" i="6"/>
  <c r="K19" i="6" s="1"/>
  <c r="K20" i="6" s="1"/>
  <c r="K21" i="6" s="1"/>
  <c r="K22" i="6" s="1"/>
  <c r="K23" i="6" s="1"/>
  <c r="K24" i="6" s="1"/>
  <c r="K25" i="6" s="1"/>
  <c r="K26" i="6" s="1"/>
  <c r="K17" i="6"/>
  <c r="F22" i="6"/>
  <c r="F21" i="6"/>
  <c r="E19" i="6"/>
  <c r="E20" i="6"/>
  <c r="I18" i="6"/>
  <c r="I17" i="6"/>
  <c r="I20" i="6" s="1"/>
  <c r="J17" i="6"/>
  <c r="J20" i="6" s="1"/>
  <c r="J18" i="6"/>
  <c r="D55" i="6"/>
  <c r="D54" i="6"/>
  <c r="G32" i="6"/>
  <c r="G36" i="6" s="1"/>
  <c r="G35" i="6"/>
  <c r="G37" i="6"/>
  <c r="D37" i="6"/>
  <c r="D35" i="6"/>
  <c r="D32" i="6"/>
  <c r="D36" i="6" s="1"/>
  <c r="E21" i="6"/>
  <c r="E22" i="6"/>
  <c r="H17" i="6"/>
  <c r="H18" i="6"/>
  <c r="F19" i="6"/>
  <c r="D17" i="3"/>
  <c r="D18" i="3"/>
  <c r="I52" i="3"/>
  <c r="I53" i="3" s="1"/>
  <c r="I54" i="3" s="1"/>
  <c r="I55" i="3" s="1"/>
  <c r="I56" i="3" s="1"/>
  <c r="I57" i="3" s="1"/>
  <c r="I58" i="3" s="1"/>
  <c r="I59" i="3" s="1"/>
  <c r="I60" i="3" s="1"/>
  <c r="I61" i="3" s="1"/>
  <c r="I62" i="3" s="1"/>
  <c r="I63" i="3" s="1"/>
  <c r="I51" i="3"/>
  <c r="I50" i="3"/>
  <c r="I49" i="3"/>
  <c r="I48" i="3"/>
  <c r="I29" i="3"/>
  <c r="G29" i="3"/>
  <c r="E29" i="3"/>
  <c r="J29" i="3"/>
  <c r="H29" i="3"/>
  <c r="F29" i="3"/>
  <c r="D29" i="3"/>
  <c r="D22" i="59"/>
  <c r="D21" i="59"/>
  <c r="E19" i="59"/>
  <c r="E20" i="59"/>
  <c r="H17" i="59"/>
  <c r="H18" i="59"/>
  <c r="K18" i="59"/>
  <c r="K19" i="59" s="1"/>
  <c r="K20" i="59" s="1"/>
  <c r="K21" i="59" s="1"/>
  <c r="K22" i="59" s="1"/>
  <c r="K23" i="59" s="1"/>
  <c r="K24" i="59" s="1"/>
  <c r="K25" i="59" s="1"/>
  <c r="K26" i="59" s="1"/>
  <c r="K17" i="59"/>
  <c r="D20" i="59"/>
  <c r="D19" i="59"/>
  <c r="D23" i="59" s="1"/>
  <c r="E21" i="59"/>
  <c r="E22" i="59"/>
  <c r="I18" i="59"/>
  <c r="I17" i="59"/>
  <c r="I20" i="59" s="1"/>
  <c r="J17" i="59"/>
  <c r="J20" i="59" s="1"/>
  <c r="J18" i="59"/>
  <c r="F22" i="59"/>
  <c r="F21" i="59"/>
  <c r="F19" i="59"/>
  <c r="E18" i="8" l="1"/>
  <c r="E17" i="8"/>
  <c r="J15" i="8"/>
  <c r="J16" i="8" s="1"/>
  <c r="J13" i="8"/>
  <c r="J11" i="8"/>
  <c r="J14" i="8"/>
  <c r="J12" i="8"/>
  <c r="J48" i="8"/>
  <c r="J50" i="8"/>
  <c r="J52" i="8"/>
  <c r="J53" i="8" s="1"/>
  <c r="J54" i="8" s="1"/>
  <c r="J55" i="8" s="1"/>
  <c r="J56" i="8" s="1"/>
  <c r="J57" i="8" s="1"/>
  <c r="J58" i="8" s="1"/>
  <c r="J59" i="8" s="1"/>
  <c r="J60" i="8" s="1"/>
  <c r="J61" i="8" s="1"/>
  <c r="J62" i="8" s="1"/>
  <c r="J63" i="8" s="1"/>
  <c r="J49" i="8"/>
  <c r="J51" i="8"/>
  <c r="K48" i="8"/>
  <c r="K50" i="8"/>
  <c r="K52" i="8"/>
  <c r="K53" i="8" s="1"/>
  <c r="K54" i="8" s="1"/>
  <c r="K55" i="8" s="1"/>
  <c r="K56" i="8" s="1"/>
  <c r="K57" i="8" s="1"/>
  <c r="K58" i="8" s="1"/>
  <c r="K59" i="8" s="1"/>
  <c r="K60" i="8" s="1"/>
  <c r="K61" i="8" s="1"/>
  <c r="K62" i="8" s="1"/>
  <c r="K63" i="8" s="1"/>
  <c r="K49" i="8"/>
  <c r="K51" i="8"/>
  <c r="I48" i="8"/>
  <c r="I50" i="8"/>
  <c r="I52" i="8"/>
  <c r="I53" i="8" s="1"/>
  <c r="I54" i="8" s="1"/>
  <c r="I55" i="8" s="1"/>
  <c r="I56" i="8" s="1"/>
  <c r="I57" i="8" s="1"/>
  <c r="I58" i="8" s="1"/>
  <c r="I59" i="8" s="1"/>
  <c r="I60" i="8" s="1"/>
  <c r="I61" i="8" s="1"/>
  <c r="I62" i="8" s="1"/>
  <c r="I63" i="8" s="1"/>
  <c r="I49" i="8"/>
  <c r="I51" i="8"/>
  <c r="D18" i="8"/>
  <c r="D17" i="8"/>
  <c r="H48" i="8"/>
  <c r="H50" i="8"/>
  <c r="H52" i="8"/>
  <c r="H53" i="8" s="1"/>
  <c r="H54" i="8" s="1"/>
  <c r="H55" i="8" s="1"/>
  <c r="H56" i="8" s="1"/>
  <c r="H57" i="8" s="1"/>
  <c r="H58" i="8" s="1"/>
  <c r="H59" i="8" s="1"/>
  <c r="H60" i="8" s="1"/>
  <c r="H61" i="8" s="1"/>
  <c r="H62" i="8" s="1"/>
  <c r="H63" i="8" s="1"/>
  <c r="H51" i="8"/>
  <c r="H49" i="8"/>
  <c r="I29" i="8"/>
  <c r="D29" i="8"/>
  <c r="E29" i="8"/>
  <c r="F29" i="8"/>
  <c r="G29" i="8"/>
  <c r="H29" i="8"/>
  <c r="J29" i="8"/>
  <c r="G52" i="8"/>
  <c r="G53" i="8" s="1"/>
  <c r="G54" i="8" s="1"/>
  <c r="G55" i="8" s="1"/>
  <c r="G56" i="8" s="1"/>
  <c r="G57" i="8" s="1"/>
  <c r="G58" i="8" s="1"/>
  <c r="G59" i="8" s="1"/>
  <c r="G60" i="8" s="1"/>
  <c r="G61" i="8" s="1"/>
  <c r="G62" i="8" s="1"/>
  <c r="G63" i="8" s="1"/>
  <c r="G48" i="8"/>
  <c r="G49" i="8"/>
  <c r="G51" i="8"/>
  <c r="G50" i="8"/>
  <c r="H15" i="8"/>
  <c r="H16" i="8" s="1"/>
  <c r="H13" i="8"/>
  <c r="H11" i="8"/>
  <c r="H14" i="8"/>
  <c r="H12" i="8"/>
  <c r="F52" i="8"/>
  <c r="F53" i="8" s="1"/>
  <c r="F54" i="8" s="1"/>
  <c r="F55" i="8" s="1"/>
  <c r="F56" i="8" s="1"/>
  <c r="F57" i="8" s="1"/>
  <c r="F58" i="8" s="1"/>
  <c r="F59" i="8" s="1"/>
  <c r="F60" i="8" s="1"/>
  <c r="F61" i="8" s="1"/>
  <c r="F62" i="8" s="1"/>
  <c r="F63" i="8" s="1"/>
  <c r="F49" i="8"/>
  <c r="F51" i="8"/>
  <c r="F50" i="8"/>
  <c r="F48" i="8"/>
  <c r="E50" i="8"/>
  <c r="E49" i="8"/>
  <c r="E51" i="8"/>
  <c r="E48" i="8"/>
  <c r="E52" i="8"/>
  <c r="E53" i="8" s="1"/>
  <c r="E54" i="8" s="1"/>
  <c r="E55" i="8" s="1"/>
  <c r="E56" i="8" s="1"/>
  <c r="E57" i="8" s="1"/>
  <c r="E58" i="8" s="1"/>
  <c r="E59" i="8" s="1"/>
  <c r="E60" i="8" s="1"/>
  <c r="E61" i="8" s="1"/>
  <c r="E62" i="8" s="1"/>
  <c r="E63" i="8" s="1"/>
  <c r="I15" i="8"/>
  <c r="I16" i="8" s="1"/>
  <c r="I13" i="8"/>
  <c r="I11" i="8"/>
  <c r="I14" i="8"/>
  <c r="I12" i="8"/>
  <c r="D52" i="8"/>
  <c r="D53" i="8" s="1"/>
  <c r="D49" i="8"/>
  <c r="D51" i="8"/>
  <c r="D50" i="8"/>
  <c r="D48" i="8"/>
  <c r="K11" i="8"/>
  <c r="K15" i="8"/>
  <c r="K16" i="8" s="1"/>
  <c r="K13" i="8"/>
  <c r="K12" i="8"/>
  <c r="K14" i="8"/>
  <c r="F18" i="8"/>
  <c r="F17" i="8"/>
  <c r="F20" i="8" s="1"/>
  <c r="K11" i="67"/>
  <c r="K13" i="67"/>
  <c r="K12" i="67"/>
  <c r="K14" i="67"/>
  <c r="K15" i="67"/>
  <c r="K16" i="67" s="1"/>
  <c r="F18" i="67"/>
  <c r="F17" i="67"/>
  <c r="F20" i="67" s="1"/>
  <c r="F19" i="67"/>
  <c r="I14" i="67"/>
  <c r="I11" i="67"/>
  <c r="I13" i="67"/>
  <c r="I15" i="67"/>
  <c r="I16" i="67" s="1"/>
  <c r="I12" i="67"/>
  <c r="J11" i="67"/>
  <c r="J12" i="67"/>
  <c r="J13" i="67"/>
  <c r="J15" i="67"/>
  <c r="J16" i="67" s="1"/>
  <c r="J14" i="67"/>
  <c r="E18" i="67"/>
  <c r="E17" i="67"/>
  <c r="H14" i="67"/>
  <c r="H11" i="67"/>
  <c r="H15" i="67"/>
  <c r="H16" i="67" s="1"/>
  <c r="H13" i="67"/>
  <c r="H12" i="67"/>
  <c r="D50" i="67"/>
  <c r="D51" i="67"/>
  <c r="D49" i="67"/>
  <c r="D52" i="67"/>
  <c r="D53" i="67" s="1"/>
  <c r="D48" i="67"/>
  <c r="E51" i="67"/>
  <c r="E49" i="67"/>
  <c r="E50" i="67"/>
  <c r="E52" i="67"/>
  <c r="E53" i="67" s="1"/>
  <c r="E54" i="67" s="1"/>
  <c r="E55" i="67" s="1"/>
  <c r="E56" i="67" s="1"/>
  <c r="E57" i="67" s="1"/>
  <c r="E58" i="67" s="1"/>
  <c r="E59" i="67" s="1"/>
  <c r="E60" i="67" s="1"/>
  <c r="E61" i="67" s="1"/>
  <c r="E62" i="67" s="1"/>
  <c r="E63" i="67" s="1"/>
  <c r="E48" i="67"/>
  <c r="F51" i="67"/>
  <c r="F49" i="67"/>
  <c r="F52" i="67"/>
  <c r="F53" i="67" s="1"/>
  <c r="F54" i="67" s="1"/>
  <c r="F55" i="67" s="1"/>
  <c r="F56" i="67" s="1"/>
  <c r="F57" i="67" s="1"/>
  <c r="F58" i="67" s="1"/>
  <c r="F59" i="67" s="1"/>
  <c r="F60" i="67" s="1"/>
  <c r="F61" i="67" s="1"/>
  <c r="F62" i="67" s="1"/>
  <c r="F63" i="67" s="1"/>
  <c r="F50" i="67"/>
  <c r="F48" i="67"/>
  <c r="G51" i="67"/>
  <c r="G49" i="67"/>
  <c r="G52" i="67"/>
  <c r="G53" i="67" s="1"/>
  <c r="G54" i="67" s="1"/>
  <c r="G55" i="67" s="1"/>
  <c r="G56" i="67" s="1"/>
  <c r="G57" i="67" s="1"/>
  <c r="G58" i="67" s="1"/>
  <c r="G59" i="67" s="1"/>
  <c r="G60" i="67" s="1"/>
  <c r="G61" i="67" s="1"/>
  <c r="G62" i="67" s="1"/>
  <c r="G63" i="67" s="1"/>
  <c r="G50" i="67"/>
  <c r="G48" i="67"/>
  <c r="H51" i="67"/>
  <c r="H49" i="67"/>
  <c r="H52" i="67"/>
  <c r="H53" i="67" s="1"/>
  <c r="H54" i="67" s="1"/>
  <c r="H55" i="67" s="1"/>
  <c r="H56" i="67" s="1"/>
  <c r="H57" i="67" s="1"/>
  <c r="H58" i="67" s="1"/>
  <c r="H59" i="67" s="1"/>
  <c r="H60" i="67" s="1"/>
  <c r="H61" i="67" s="1"/>
  <c r="H62" i="67" s="1"/>
  <c r="H63" i="67" s="1"/>
  <c r="H50" i="67"/>
  <c r="H48" i="67"/>
  <c r="I51" i="67"/>
  <c r="I49" i="67"/>
  <c r="I52" i="67"/>
  <c r="I53" i="67" s="1"/>
  <c r="I54" i="67" s="1"/>
  <c r="I55" i="67" s="1"/>
  <c r="I56" i="67" s="1"/>
  <c r="I57" i="67" s="1"/>
  <c r="I58" i="67" s="1"/>
  <c r="I59" i="67" s="1"/>
  <c r="I60" i="67" s="1"/>
  <c r="I61" i="67" s="1"/>
  <c r="I62" i="67" s="1"/>
  <c r="I63" i="67" s="1"/>
  <c r="I50" i="67"/>
  <c r="I48" i="67"/>
  <c r="J51" i="67"/>
  <c r="J49" i="67"/>
  <c r="J52" i="67"/>
  <c r="J53" i="67" s="1"/>
  <c r="J54" i="67" s="1"/>
  <c r="J55" i="67" s="1"/>
  <c r="J56" i="67" s="1"/>
  <c r="J57" i="67" s="1"/>
  <c r="J58" i="67" s="1"/>
  <c r="J59" i="67" s="1"/>
  <c r="J60" i="67" s="1"/>
  <c r="J61" i="67" s="1"/>
  <c r="J62" i="67" s="1"/>
  <c r="J63" i="67" s="1"/>
  <c r="J50" i="67"/>
  <c r="J48" i="67"/>
  <c r="J29" i="67"/>
  <c r="I29" i="67"/>
  <c r="H29" i="67"/>
  <c r="G29" i="67"/>
  <c r="F29" i="67"/>
  <c r="E29" i="67"/>
  <c r="D29" i="67"/>
  <c r="D17" i="67"/>
  <c r="D18" i="67"/>
  <c r="K51" i="67"/>
  <c r="K49" i="67"/>
  <c r="K52" i="67"/>
  <c r="K53" i="67" s="1"/>
  <c r="K54" i="67" s="1"/>
  <c r="K55" i="67" s="1"/>
  <c r="K56" i="67" s="1"/>
  <c r="K57" i="67" s="1"/>
  <c r="K58" i="67" s="1"/>
  <c r="K59" i="67" s="1"/>
  <c r="K60" i="67" s="1"/>
  <c r="K61" i="67" s="1"/>
  <c r="K62" i="67" s="1"/>
  <c r="K63" i="67" s="1"/>
  <c r="K50" i="67"/>
  <c r="K48" i="67"/>
  <c r="J19" i="66"/>
  <c r="I19" i="66"/>
  <c r="I21" i="66"/>
  <c r="I22" i="66"/>
  <c r="E32" i="66"/>
  <c r="E36" i="66" s="1"/>
  <c r="E37" i="66"/>
  <c r="E35" i="66"/>
  <c r="J37" i="66"/>
  <c r="J32" i="66"/>
  <c r="J36" i="66" s="1"/>
  <c r="J35" i="66"/>
  <c r="I35" i="66"/>
  <c r="I37" i="66"/>
  <c r="I32" i="66"/>
  <c r="I36" i="66" s="1"/>
  <c r="D37" i="66"/>
  <c r="D32" i="66"/>
  <c r="D36" i="66" s="1"/>
  <c r="D35" i="66"/>
  <c r="H35" i="66"/>
  <c r="H37" i="66"/>
  <c r="H32" i="66"/>
  <c r="H36" i="66" s="1"/>
  <c r="J23" i="66"/>
  <c r="J24" i="66"/>
  <c r="J25" i="66" s="1"/>
  <c r="J26" i="66" s="1"/>
  <c r="E24" i="66"/>
  <c r="E25" i="66" s="1"/>
  <c r="E26" i="66" s="1"/>
  <c r="I5" i="66" s="1"/>
  <c r="E23" i="66"/>
  <c r="J22" i="66"/>
  <c r="J21" i="66"/>
  <c r="G32" i="66"/>
  <c r="G36" i="66" s="1"/>
  <c r="G35" i="66"/>
  <c r="G37" i="66"/>
  <c r="F32" i="66"/>
  <c r="F36" i="66" s="1"/>
  <c r="F35" i="66"/>
  <c r="F37" i="66"/>
  <c r="D57" i="66"/>
  <c r="D58" i="66"/>
  <c r="D59" i="66" s="1"/>
  <c r="D60" i="66" s="1"/>
  <c r="D61" i="66" s="1"/>
  <c r="D62" i="66" s="1"/>
  <c r="D63" i="66" s="1"/>
  <c r="D56" i="66"/>
  <c r="F23" i="66"/>
  <c r="F24" i="66"/>
  <c r="F25" i="66" s="1"/>
  <c r="F26" i="66" s="1"/>
  <c r="J5" i="66" s="1"/>
  <c r="H22" i="66"/>
  <c r="I23" i="66"/>
  <c r="I24" i="66"/>
  <c r="I25" i="66" s="1"/>
  <c r="I26" i="66" s="1"/>
  <c r="H21" i="66"/>
  <c r="H20" i="66"/>
  <c r="H19" i="66"/>
  <c r="H24" i="66" s="1"/>
  <c r="H25" i="66" s="1"/>
  <c r="H26" i="66" s="1"/>
  <c r="F15" i="60"/>
  <c r="F16" i="60" s="1"/>
  <c r="F17" i="60" s="1"/>
  <c r="F20" i="60" s="1"/>
  <c r="J50" i="60"/>
  <c r="J51" i="60"/>
  <c r="J14" i="65"/>
  <c r="J11" i="65"/>
  <c r="J13" i="65"/>
  <c r="J15" i="65"/>
  <c r="J16" i="65" s="1"/>
  <c r="J12" i="65"/>
  <c r="H14" i="65"/>
  <c r="H15" i="65"/>
  <c r="H16" i="65" s="1"/>
  <c r="H11" i="65"/>
  <c r="H13" i="65"/>
  <c r="H12" i="65"/>
  <c r="D50" i="65"/>
  <c r="D52" i="65"/>
  <c r="D53" i="65" s="1"/>
  <c r="D51" i="65"/>
  <c r="D49" i="65"/>
  <c r="D48" i="65"/>
  <c r="E51" i="65"/>
  <c r="E49" i="65"/>
  <c r="E52" i="65"/>
  <c r="E53" i="65" s="1"/>
  <c r="E54" i="65" s="1"/>
  <c r="E55" i="65" s="1"/>
  <c r="E56" i="65" s="1"/>
  <c r="E57" i="65" s="1"/>
  <c r="E58" i="65" s="1"/>
  <c r="E59" i="65" s="1"/>
  <c r="E60" i="65" s="1"/>
  <c r="E61" i="65" s="1"/>
  <c r="E62" i="65" s="1"/>
  <c r="E63" i="65" s="1"/>
  <c r="E50" i="65"/>
  <c r="E48" i="65"/>
  <c r="E18" i="65"/>
  <c r="E17" i="65"/>
  <c r="K11" i="65"/>
  <c r="K13" i="65"/>
  <c r="K15" i="65"/>
  <c r="K16" i="65" s="1"/>
  <c r="K12" i="65"/>
  <c r="K14" i="65"/>
  <c r="F51" i="65"/>
  <c r="F49" i="65"/>
  <c r="F52" i="65"/>
  <c r="F53" i="65" s="1"/>
  <c r="F54" i="65" s="1"/>
  <c r="F55" i="65" s="1"/>
  <c r="F56" i="65" s="1"/>
  <c r="F57" i="65" s="1"/>
  <c r="F58" i="65" s="1"/>
  <c r="F59" i="65" s="1"/>
  <c r="F60" i="65" s="1"/>
  <c r="F61" i="65" s="1"/>
  <c r="F62" i="65" s="1"/>
  <c r="F63" i="65" s="1"/>
  <c r="F50" i="65"/>
  <c r="F48" i="65"/>
  <c r="I14" i="65"/>
  <c r="I15" i="65"/>
  <c r="I16" i="65" s="1"/>
  <c r="I11" i="65"/>
  <c r="I13" i="65"/>
  <c r="I12" i="65"/>
  <c r="G51" i="65"/>
  <c r="G49" i="65"/>
  <c r="G52" i="65"/>
  <c r="G53" i="65" s="1"/>
  <c r="G54" i="65" s="1"/>
  <c r="G55" i="65" s="1"/>
  <c r="G56" i="65" s="1"/>
  <c r="G57" i="65" s="1"/>
  <c r="G58" i="65" s="1"/>
  <c r="G59" i="65" s="1"/>
  <c r="G60" i="65" s="1"/>
  <c r="G61" i="65" s="1"/>
  <c r="G62" i="65" s="1"/>
  <c r="G63" i="65" s="1"/>
  <c r="G50" i="65"/>
  <c r="G48" i="65"/>
  <c r="J29" i="65"/>
  <c r="I29" i="65"/>
  <c r="H29" i="65"/>
  <c r="G29" i="65"/>
  <c r="F29" i="65"/>
  <c r="E29" i="65"/>
  <c r="D29" i="65"/>
  <c r="H48" i="65"/>
  <c r="H51" i="65"/>
  <c r="H49" i="65"/>
  <c r="H52" i="65"/>
  <c r="H53" i="65" s="1"/>
  <c r="H54" i="65" s="1"/>
  <c r="H55" i="65" s="1"/>
  <c r="H56" i="65" s="1"/>
  <c r="H57" i="65" s="1"/>
  <c r="H58" i="65" s="1"/>
  <c r="H59" i="65" s="1"/>
  <c r="H60" i="65" s="1"/>
  <c r="H61" i="65" s="1"/>
  <c r="H62" i="65" s="1"/>
  <c r="H63" i="65" s="1"/>
  <c r="H50" i="65"/>
  <c r="F18" i="65"/>
  <c r="F17" i="65"/>
  <c r="F20" i="65" s="1"/>
  <c r="I51" i="65"/>
  <c r="I49" i="65"/>
  <c r="I52" i="65"/>
  <c r="I53" i="65" s="1"/>
  <c r="I54" i="65" s="1"/>
  <c r="I55" i="65" s="1"/>
  <c r="I56" i="65" s="1"/>
  <c r="I57" i="65" s="1"/>
  <c r="I58" i="65" s="1"/>
  <c r="I59" i="65" s="1"/>
  <c r="I60" i="65" s="1"/>
  <c r="I61" i="65" s="1"/>
  <c r="I62" i="65" s="1"/>
  <c r="I63" i="65" s="1"/>
  <c r="I48" i="65"/>
  <c r="I50" i="65"/>
  <c r="J51" i="65"/>
  <c r="J49" i="65"/>
  <c r="J48" i="65"/>
  <c r="J50" i="65"/>
  <c r="J52" i="65"/>
  <c r="J53" i="65" s="1"/>
  <c r="J54" i="65" s="1"/>
  <c r="J55" i="65" s="1"/>
  <c r="J56" i="65" s="1"/>
  <c r="J57" i="65" s="1"/>
  <c r="J58" i="65" s="1"/>
  <c r="J59" i="65" s="1"/>
  <c r="J60" i="65" s="1"/>
  <c r="J61" i="65" s="1"/>
  <c r="J62" i="65" s="1"/>
  <c r="J63" i="65" s="1"/>
  <c r="D17" i="65"/>
  <c r="D18" i="65"/>
  <c r="K51" i="65"/>
  <c r="K49" i="65"/>
  <c r="K52" i="65"/>
  <c r="K53" i="65" s="1"/>
  <c r="K54" i="65" s="1"/>
  <c r="K55" i="65" s="1"/>
  <c r="K56" i="65" s="1"/>
  <c r="K57" i="65" s="1"/>
  <c r="K58" i="65" s="1"/>
  <c r="K59" i="65" s="1"/>
  <c r="K60" i="65" s="1"/>
  <c r="K61" i="65" s="1"/>
  <c r="K62" i="65" s="1"/>
  <c r="K63" i="65" s="1"/>
  <c r="K50" i="65"/>
  <c r="K48" i="65"/>
  <c r="J52" i="60"/>
  <c r="J53" i="60" s="1"/>
  <c r="J54" i="60" s="1"/>
  <c r="J55" i="60" s="1"/>
  <c r="J56" i="60" s="1"/>
  <c r="J57" i="60" s="1"/>
  <c r="J58" i="60" s="1"/>
  <c r="J59" i="60" s="1"/>
  <c r="J60" i="60" s="1"/>
  <c r="J61" i="60" s="1"/>
  <c r="J62" i="60" s="1"/>
  <c r="J63" i="60" s="1"/>
  <c r="F18" i="3"/>
  <c r="F22" i="3" s="1"/>
  <c r="D17" i="60"/>
  <c r="D19" i="60" s="1"/>
  <c r="D23" i="60" s="1"/>
  <c r="F29" i="60"/>
  <c r="F31" i="60" s="1"/>
  <c r="H29" i="60"/>
  <c r="H33" i="60" s="1"/>
  <c r="D29" i="60"/>
  <c r="D33" i="60" s="1"/>
  <c r="J29" i="60"/>
  <c r="J31" i="60" s="1"/>
  <c r="G29" i="60"/>
  <c r="G31" i="60" s="1"/>
  <c r="E29" i="60"/>
  <c r="E31" i="60" s="1"/>
  <c r="D43" i="64"/>
  <c r="D44" i="64" s="1"/>
  <c r="G38" i="64"/>
  <c r="G40" i="64"/>
  <c r="G39" i="64"/>
  <c r="D39" i="64"/>
  <c r="D41" i="64"/>
  <c r="D38" i="64"/>
  <c r="D40" i="64"/>
  <c r="D42" i="64"/>
  <c r="H38" i="64"/>
  <c r="H40" i="64"/>
  <c r="H39" i="64"/>
  <c r="E43" i="64"/>
  <c r="E44" i="64" s="1"/>
  <c r="H43" i="64"/>
  <c r="H44" i="64"/>
  <c r="E39" i="64"/>
  <c r="E41" i="64"/>
  <c r="E42" i="64" s="1"/>
  <c r="E38" i="64"/>
  <c r="E40" i="64"/>
  <c r="H41" i="64"/>
  <c r="H42" i="64" s="1"/>
  <c r="F39" i="64"/>
  <c r="G41" i="64"/>
  <c r="G42" i="64" s="1"/>
  <c r="F41" i="64"/>
  <c r="F38" i="64"/>
  <c r="F40" i="64"/>
  <c r="F42" i="64"/>
  <c r="J41" i="64"/>
  <c r="J42" i="64" s="1"/>
  <c r="I41" i="64"/>
  <c r="I42" i="64" s="1"/>
  <c r="G43" i="64"/>
  <c r="G44" i="64" s="1"/>
  <c r="F43" i="64"/>
  <c r="F44" i="64"/>
  <c r="I38" i="64"/>
  <c r="I40" i="64"/>
  <c r="I39" i="64"/>
  <c r="I43" i="64"/>
  <c r="I44" i="64"/>
  <c r="J38" i="64"/>
  <c r="J40" i="64"/>
  <c r="J39" i="64"/>
  <c r="J43" i="64"/>
  <c r="J44" i="64" s="1"/>
  <c r="I15" i="7"/>
  <c r="I16" i="7" s="1"/>
  <c r="I17" i="7" s="1"/>
  <c r="I20" i="7" s="1"/>
  <c r="K47" i="60"/>
  <c r="K51" i="60" s="1"/>
  <c r="J51" i="7"/>
  <c r="K12" i="7"/>
  <c r="I14" i="7"/>
  <c r="I11" i="7"/>
  <c r="I13" i="7"/>
  <c r="K11" i="7"/>
  <c r="K13" i="7"/>
  <c r="H15" i="7"/>
  <c r="H16" i="7" s="1"/>
  <c r="H17" i="7" s="1"/>
  <c r="H12" i="7"/>
  <c r="H14" i="7"/>
  <c r="H10" i="60"/>
  <c r="H12" i="60" s="1"/>
  <c r="E17" i="63"/>
  <c r="E18" i="63"/>
  <c r="F51" i="63"/>
  <c r="F49" i="63"/>
  <c r="F52" i="63"/>
  <c r="F53" i="63" s="1"/>
  <c r="F54" i="63" s="1"/>
  <c r="F55" i="63" s="1"/>
  <c r="F56" i="63" s="1"/>
  <c r="F57" i="63" s="1"/>
  <c r="F58" i="63" s="1"/>
  <c r="F59" i="63" s="1"/>
  <c r="F60" i="63" s="1"/>
  <c r="F61" i="63" s="1"/>
  <c r="F62" i="63" s="1"/>
  <c r="F63" i="63" s="1"/>
  <c r="F50" i="63"/>
  <c r="F48" i="63"/>
  <c r="J11" i="63"/>
  <c r="J13" i="63"/>
  <c r="J15" i="63"/>
  <c r="J16" i="63" s="1"/>
  <c r="J14" i="63"/>
  <c r="J12" i="63"/>
  <c r="G51" i="63"/>
  <c r="G49" i="63"/>
  <c r="G52" i="63"/>
  <c r="G53" i="63" s="1"/>
  <c r="G54" i="63" s="1"/>
  <c r="G55" i="63" s="1"/>
  <c r="G56" i="63" s="1"/>
  <c r="G57" i="63" s="1"/>
  <c r="G58" i="63" s="1"/>
  <c r="G59" i="63" s="1"/>
  <c r="G60" i="63" s="1"/>
  <c r="G61" i="63" s="1"/>
  <c r="G62" i="63" s="1"/>
  <c r="G63" i="63" s="1"/>
  <c r="G50" i="63"/>
  <c r="G48" i="63"/>
  <c r="H51" i="63"/>
  <c r="H49" i="63"/>
  <c r="H52" i="63"/>
  <c r="H53" i="63" s="1"/>
  <c r="H54" i="63" s="1"/>
  <c r="H55" i="63" s="1"/>
  <c r="H56" i="63" s="1"/>
  <c r="H57" i="63" s="1"/>
  <c r="H58" i="63" s="1"/>
  <c r="H59" i="63" s="1"/>
  <c r="H60" i="63" s="1"/>
  <c r="H61" i="63" s="1"/>
  <c r="H62" i="63" s="1"/>
  <c r="H63" i="63" s="1"/>
  <c r="H50" i="63"/>
  <c r="H48" i="63"/>
  <c r="I51" i="63"/>
  <c r="I49" i="63"/>
  <c r="I52" i="63"/>
  <c r="I53" i="63" s="1"/>
  <c r="I54" i="63" s="1"/>
  <c r="I55" i="63" s="1"/>
  <c r="I56" i="63" s="1"/>
  <c r="I57" i="63" s="1"/>
  <c r="I58" i="63" s="1"/>
  <c r="I59" i="63" s="1"/>
  <c r="I60" i="63" s="1"/>
  <c r="I61" i="63" s="1"/>
  <c r="I62" i="63" s="1"/>
  <c r="I63" i="63" s="1"/>
  <c r="I50" i="63"/>
  <c r="I48" i="63"/>
  <c r="I14" i="63"/>
  <c r="I11" i="63"/>
  <c r="I13" i="63"/>
  <c r="I15" i="63"/>
  <c r="I16" i="63" s="1"/>
  <c r="I12" i="63"/>
  <c r="H12" i="63"/>
  <c r="H14" i="63"/>
  <c r="H11" i="63"/>
  <c r="H15" i="63"/>
  <c r="H16" i="63" s="1"/>
  <c r="H13" i="63"/>
  <c r="E50" i="63"/>
  <c r="E51" i="63"/>
  <c r="E49" i="63"/>
  <c r="E48" i="63"/>
  <c r="E52" i="63"/>
  <c r="E53" i="63" s="1"/>
  <c r="E54" i="63" s="1"/>
  <c r="E55" i="63" s="1"/>
  <c r="E56" i="63" s="1"/>
  <c r="E57" i="63" s="1"/>
  <c r="E58" i="63" s="1"/>
  <c r="E59" i="63" s="1"/>
  <c r="E60" i="63" s="1"/>
  <c r="E61" i="63" s="1"/>
  <c r="E62" i="63" s="1"/>
  <c r="E63" i="63" s="1"/>
  <c r="J51" i="63"/>
  <c r="J49" i="63"/>
  <c r="J52" i="63"/>
  <c r="J53" i="63" s="1"/>
  <c r="J54" i="63" s="1"/>
  <c r="J55" i="63" s="1"/>
  <c r="J56" i="63" s="1"/>
  <c r="J57" i="63" s="1"/>
  <c r="J58" i="63" s="1"/>
  <c r="J59" i="63" s="1"/>
  <c r="J60" i="63" s="1"/>
  <c r="J61" i="63" s="1"/>
  <c r="J62" i="63" s="1"/>
  <c r="J63" i="63" s="1"/>
  <c r="J50" i="63"/>
  <c r="J48" i="63"/>
  <c r="D52" i="63"/>
  <c r="D53" i="63" s="1"/>
  <c r="D48" i="63"/>
  <c r="D51" i="63"/>
  <c r="D49" i="63"/>
  <c r="D50" i="63"/>
  <c r="D18" i="63"/>
  <c r="D17" i="63"/>
  <c r="K51" i="63"/>
  <c r="K49" i="63"/>
  <c r="K52" i="63"/>
  <c r="K53" i="63" s="1"/>
  <c r="K54" i="63" s="1"/>
  <c r="K55" i="63" s="1"/>
  <c r="K56" i="63" s="1"/>
  <c r="K57" i="63" s="1"/>
  <c r="K58" i="63" s="1"/>
  <c r="K59" i="63" s="1"/>
  <c r="K60" i="63" s="1"/>
  <c r="K61" i="63" s="1"/>
  <c r="K62" i="63" s="1"/>
  <c r="K63" i="63" s="1"/>
  <c r="K50" i="63"/>
  <c r="K48" i="63"/>
  <c r="J29" i="63"/>
  <c r="I29" i="63"/>
  <c r="H29" i="63"/>
  <c r="G29" i="63"/>
  <c r="F29" i="63"/>
  <c r="E29" i="63"/>
  <c r="D29" i="63"/>
  <c r="F17" i="63"/>
  <c r="F20" i="63" s="1"/>
  <c r="F18" i="63"/>
  <c r="K11" i="63"/>
  <c r="K13" i="63"/>
  <c r="K15" i="63"/>
  <c r="K16" i="63" s="1"/>
  <c r="K12" i="63"/>
  <c r="K14" i="63"/>
  <c r="E13" i="60"/>
  <c r="E15" i="60"/>
  <c r="E16" i="60" s="1"/>
  <c r="E18" i="60" s="1"/>
  <c r="E22" i="60" s="1"/>
  <c r="E11" i="60"/>
  <c r="K10" i="60"/>
  <c r="K15" i="60" s="1"/>
  <c r="K16" i="60" s="1"/>
  <c r="K17" i="60" s="1"/>
  <c r="I10" i="60"/>
  <c r="I11" i="60" s="1"/>
  <c r="J10" i="60"/>
  <c r="J15" i="60" s="1"/>
  <c r="J16" i="60" s="1"/>
  <c r="J18" i="60" s="1"/>
  <c r="F13" i="60"/>
  <c r="F17" i="7"/>
  <c r="F20" i="7" s="1"/>
  <c r="H11" i="7"/>
  <c r="J49" i="60"/>
  <c r="D47" i="60"/>
  <c r="D51" i="60" s="1"/>
  <c r="J45" i="60"/>
  <c r="F12" i="60"/>
  <c r="G47" i="60"/>
  <c r="G49" i="60" s="1"/>
  <c r="K15" i="7"/>
  <c r="K16" i="7" s="1"/>
  <c r="K17" i="7" s="1"/>
  <c r="F47" i="60"/>
  <c r="F51" i="60" s="1"/>
  <c r="H47" i="60"/>
  <c r="H52" i="60" s="1"/>
  <c r="H53" i="60" s="1"/>
  <c r="H54" i="60" s="1"/>
  <c r="H55" i="60" s="1"/>
  <c r="H56" i="60" s="1"/>
  <c r="H57" i="60" s="1"/>
  <c r="H58" i="60" s="1"/>
  <c r="H59" i="60" s="1"/>
  <c r="H60" i="60" s="1"/>
  <c r="H61" i="60" s="1"/>
  <c r="H62" i="60" s="1"/>
  <c r="H63" i="60" s="1"/>
  <c r="E14" i="60"/>
  <c r="F11" i="60"/>
  <c r="I47" i="60"/>
  <c r="I51" i="60" s="1"/>
  <c r="E47" i="60"/>
  <c r="E51" i="60" s="1"/>
  <c r="H48" i="3"/>
  <c r="H50" i="3"/>
  <c r="H52" i="3"/>
  <c r="H53" i="3" s="1"/>
  <c r="H54" i="3" s="1"/>
  <c r="H55" i="3" s="1"/>
  <c r="H56" i="3" s="1"/>
  <c r="H57" i="3" s="1"/>
  <c r="H58" i="3" s="1"/>
  <c r="H59" i="3" s="1"/>
  <c r="H60" i="3" s="1"/>
  <c r="H61" i="3" s="1"/>
  <c r="H62" i="3" s="1"/>
  <c r="H63" i="3" s="1"/>
  <c r="J49" i="7"/>
  <c r="J48" i="7"/>
  <c r="D48" i="7"/>
  <c r="J50" i="7"/>
  <c r="D49" i="7"/>
  <c r="D51" i="7"/>
  <c r="F48" i="7"/>
  <c r="D52" i="7"/>
  <c r="D53" i="7" s="1"/>
  <c r="D54" i="7" s="1"/>
  <c r="F49" i="7"/>
  <c r="F51" i="7"/>
  <c r="F52" i="7"/>
  <c r="F53" i="7" s="1"/>
  <c r="F54" i="7" s="1"/>
  <c r="F55" i="7" s="1"/>
  <c r="F56" i="7" s="1"/>
  <c r="F57" i="7" s="1"/>
  <c r="F58" i="7" s="1"/>
  <c r="F59" i="7" s="1"/>
  <c r="F60" i="7" s="1"/>
  <c r="F61" i="7" s="1"/>
  <c r="F62" i="7" s="1"/>
  <c r="F63" i="7" s="1"/>
  <c r="D30" i="2"/>
  <c r="D34" i="2" s="1"/>
  <c r="F14" i="60"/>
  <c r="J52" i="3"/>
  <c r="J53" i="3" s="1"/>
  <c r="J54" i="3" s="1"/>
  <c r="J55" i="3" s="1"/>
  <c r="J56" i="3" s="1"/>
  <c r="J57" i="3" s="1"/>
  <c r="J58" i="3" s="1"/>
  <c r="J59" i="3" s="1"/>
  <c r="J60" i="3" s="1"/>
  <c r="J61" i="3" s="1"/>
  <c r="J62" i="3" s="1"/>
  <c r="J63" i="3" s="1"/>
  <c r="I29" i="62"/>
  <c r="J29" i="62"/>
  <c r="D29" i="62"/>
  <c r="H29" i="62"/>
  <c r="G29" i="62"/>
  <c r="E29" i="62"/>
  <c r="F29" i="62"/>
  <c r="D18" i="62"/>
  <c r="D17" i="62"/>
  <c r="F18" i="62"/>
  <c r="F17" i="62"/>
  <c r="F20" i="62" s="1"/>
  <c r="F19" i="62"/>
  <c r="D52" i="62"/>
  <c r="D53" i="62" s="1"/>
  <c r="D51" i="62"/>
  <c r="D49" i="62"/>
  <c r="D48" i="62"/>
  <c r="D50" i="62"/>
  <c r="I14" i="62"/>
  <c r="I13" i="62"/>
  <c r="I11" i="62"/>
  <c r="I15" i="62"/>
  <c r="I16" i="62" s="1"/>
  <c r="I12" i="62"/>
  <c r="I51" i="62"/>
  <c r="I49" i="62"/>
  <c r="I52" i="62"/>
  <c r="I53" i="62" s="1"/>
  <c r="I54" i="62" s="1"/>
  <c r="I55" i="62" s="1"/>
  <c r="I56" i="62" s="1"/>
  <c r="I57" i="62" s="1"/>
  <c r="I58" i="62" s="1"/>
  <c r="I59" i="62" s="1"/>
  <c r="I60" i="62" s="1"/>
  <c r="I61" i="62" s="1"/>
  <c r="I62" i="62" s="1"/>
  <c r="I63" i="62" s="1"/>
  <c r="I50" i="62"/>
  <c r="I48" i="62"/>
  <c r="E18" i="62"/>
  <c r="E17" i="62"/>
  <c r="J51" i="62"/>
  <c r="J49" i="62"/>
  <c r="J52" i="62"/>
  <c r="J53" i="62" s="1"/>
  <c r="J54" i="62" s="1"/>
  <c r="J55" i="62" s="1"/>
  <c r="J56" i="62" s="1"/>
  <c r="J57" i="62" s="1"/>
  <c r="J58" i="62" s="1"/>
  <c r="J59" i="62" s="1"/>
  <c r="J60" i="62" s="1"/>
  <c r="J61" i="62" s="1"/>
  <c r="J62" i="62" s="1"/>
  <c r="J63" i="62" s="1"/>
  <c r="J50" i="62"/>
  <c r="J48" i="62"/>
  <c r="J11" i="62"/>
  <c r="J15" i="62"/>
  <c r="J16" i="62" s="1"/>
  <c r="J14" i="62"/>
  <c r="J13" i="62"/>
  <c r="J12" i="62"/>
  <c r="F51" i="62"/>
  <c r="F49" i="62"/>
  <c r="F50" i="62"/>
  <c r="F52" i="62"/>
  <c r="F53" i="62" s="1"/>
  <c r="F54" i="62" s="1"/>
  <c r="F55" i="62" s="1"/>
  <c r="F56" i="62" s="1"/>
  <c r="F57" i="62" s="1"/>
  <c r="F58" i="62" s="1"/>
  <c r="F59" i="62" s="1"/>
  <c r="F60" i="62" s="1"/>
  <c r="F61" i="62" s="1"/>
  <c r="F62" i="62" s="1"/>
  <c r="F63" i="62" s="1"/>
  <c r="F48" i="62"/>
  <c r="H12" i="62"/>
  <c r="H14" i="62"/>
  <c r="H11" i="62"/>
  <c r="H13" i="62"/>
  <c r="H15" i="62"/>
  <c r="H16" i="62" s="1"/>
  <c r="G51" i="62"/>
  <c r="G49" i="62"/>
  <c r="G52" i="62"/>
  <c r="G53" i="62" s="1"/>
  <c r="G54" i="62" s="1"/>
  <c r="G55" i="62" s="1"/>
  <c r="G56" i="62" s="1"/>
  <c r="G57" i="62" s="1"/>
  <c r="G58" i="62" s="1"/>
  <c r="G59" i="62" s="1"/>
  <c r="G60" i="62" s="1"/>
  <c r="G61" i="62" s="1"/>
  <c r="G62" i="62" s="1"/>
  <c r="G63" i="62" s="1"/>
  <c r="G50" i="62"/>
  <c r="G48" i="62"/>
  <c r="H51" i="62"/>
  <c r="H49" i="62"/>
  <c r="H52" i="62"/>
  <c r="H53" i="62" s="1"/>
  <c r="H54" i="62" s="1"/>
  <c r="H55" i="62" s="1"/>
  <c r="H56" i="62" s="1"/>
  <c r="H57" i="62" s="1"/>
  <c r="H58" i="62" s="1"/>
  <c r="H59" i="62" s="1"/>
  <c r="H60" i="62" s="1"/>
  <c r="H61" i="62" s="1"/>
  <c r="H62" i="62" s="1"/>
  <c r="H63" i="62" s="1"/>
  <c r="H50" i="62"/>
  <c r="H48" i="62"/>
  <c r="K14" i="62"/>
  <c r="K11" i="62"/>
  <c r="K13" i="62"/>
  <c r="K15" i="62"/>
  <c r="K16" i="62" s="1"/>
  <c r="K12" i="62"/>
  <c r="K51" i="62"/>
  <c r="K49" i="62"/>
  <c r="K52" i="62"/>
  <c r="K53" i="62" s="1"/>
  <c r="K54" i="62" s="1"/>
  <c r="K55" i="62" s="1"/>
  <c r="K56" i="62" s="1"/>
  <c r="K57" i="62" s="1"/>
  <c r="K58" i="62" s="1"/>
  <c r="K59" i="62" s="1"/>
  <c r="K60" i="62" s="1"/>
  <c r="K61" i="62" s="1"/>
  <c r="K62" i="62" s="1"/>
  <c r="K63" i="62" s="1"/>
  <c r="K48" i="62"/>
  <c r="K50" i="62"/>
  <c r="E51" i="62"/>
  <c r="E49" i="62"/>
  <c r="E48" i="62"/>
  <c r="E52" i="62"/>
  <c r="E53" i="62" s="1"/>
  <c r="E54" i="62" s="1"/>
  <c r="E55" i="62" s="1"/>
  <c r="E56" i="62" s="1"/>
  <c r="E57" i="62" s="1"/>
  <c r="E58" i="62" s="1"/>
  <c r="E59" i="62" s="1"/>
  <c r="E60" i="62" s="1"/>
  <c r="E61" i="62" s="1"/>
  <c r="E62" i="62" s="1"/>
  <c r="E63" i="62" s="1"/>
  <c r="E50" i="62"/>
  <c r="D16" i="2"/>
  <c r="D18" i="2" s="1"/>
  <c r="K50" i="3"/>
  <c r="K51" i="3"/>
  <c r="J50" i="3"/>
  <c r="F50" i="3"/>
  <c r="K52" i="3"/>
  <c r="K53" i="3" s="1"/>
  <c r="K54" i="3" s="1"/>
  <c r="K55" i="3" s="1"/>
  <c r="K56" i="3" s="1"/>
  <c r="K57" i="3" s="1"/>
  <c r="K58" i="3" s="1"/>
  <c r="K59" i="3" s="1"/>
  <c r="K60" i="3" s="1"/>
  <c r="K61" i="3" s="1"/>
  <c r="K62" i="3" s="1"/>
  <c r="K63" i="3" s="1"/>
  <c r="D29" i="7"/>
  <c r="D31" i="7" s="1"/>
  <c r="F29" i="7"/>
  <c r="F33" i="7" s="1"/>
  <c r="J48" i="3"/>
  <c r="E29" i="7"/>
  <c r="E31" i="7" s="1"/>
  <c r="K11" i="3"/>
  <c r="K13" i="3"/>
  <c r="F51" i="3"/>
  <c r="D52" i="3"/>
  <c r="D53" i="3" s="1"/>
  <c r="D54" i="3" s="1"/>
  <c r="K49" i="3"/>
  <c r="F52" i="3"/>
  <c r="F53" i="3" s="1"/>
  <c r="F54" i="3" s="1"/>
  <c r="F55" i="3" s="1"/>
  <c r="F56" i="3" s="1"/>
  <c r="F57" i="3" s="1"/>
  <c r="F58" i="3" s="1"/>
  <c r="F59" i="3" s="1"/>
  <c r="F60" i="3" s="1"/>
  <c r="F61" i="3" s="1"/>
  <c r="F62" i="3" s="1"/>
  <c r="F63" i="3" s="1"/>
  <c r="J11" i="7"/>
  <c r="F48" i="3"/>
  <c r="J15" i="7"/>
  <c r="J16" i="7" s="1"/>
  <c r="J18" i="7" s="1"/>
  <c r="G48" i="3"/>
  <c r="G50" i="3"/>
  <c r="J13" i="7"/>
  <c r="G51" i="3"/>
  <c r="G52" i="3"/>
  <c r="G53" i="3" s="1"/>
  <c r="G54" i="3" s="1"/>
  <c r="G55" i="3" s="1"/>
  <c r="G56" i="3" s="1"/>
  <c r="G57" i="3" s="1"/>
  <c r="G58" i="3" s="1"/>
  <c r="G59" i="3" s="1"/>
  <c r="G60" i="3" s="1"/>
  <c r="G61" i="3" s="1"/>
  <c r="G62" i="3" s="1"/>
  <c r="G63" i="3" s="1"/>
  <c r="E17" i="7"/>
  <c r="E20" i="7" s="1"/>
  <c r="J49" i="3"/>
  <c r="J14" i="7"/>
  <c r="E18" i="3"/>
  <c r="E22" i="3" s="1"/>
  <c r="I15" i="3"/>
  <c r="I16" i="3" s="1"/>
  <c r="I17" i="3" s="1"/>
  <c r="I20" i="3" s="1"/>
  <c r="I52" i="7"/>
  <c r="I53" i="7" s="1"/>
  <c r="I54" i="7" s="1"/>
  <c r="I55" i="7" s="1"/>
  <c r="I56" i="7" s="1"/>
  <c r="I57" i="7" s="1"/>
  <c r="I58" i="7" s="1"/>
  <c r="I59" i="7" s="1"/>
  <c r="I60" i="7" s="1"/>
  <c r="I61" i="7" s="1"/>
  <c r="I62" i="7" s="1"/>
  <c r="I63" i="7" s="1"/>
  <c r="I50" i="7"/>
  <c r="D24" i="2"/>
  <c r="D25" i="2" s="1"/>
  <c r="D26" i="2" s="1"/>
  <c r="C29" i="2" s="1"/>
  <c r="G29" i="2" s="1"/>
  <c r="G30" i="2"/>
  <c r="G34" i="2" s="1"/>
  <c r="H30" i="2"/>
  <c r="H34" i="2" s="1"/>
  <c r="D48" i="3"/>
  <c r="D50" i="3"/>
  <c r="D51" i="3"/>
  <c r="I14" i="3"/>
  <c r="I12" i="3"/>
  <c r="I11" i="3"/>
  <c r="J11" i="3"/>
  <c r="J13" i="3"/>
  <c r="J15" i="3"/>
  <c r="J16" i="3" s="1"/>
  <c r="J18" i="3" s="1"/>
  <c r="J14" i="3"/>
  <c r="H15" i="3"/>
  <c r="H16" i="3" s="1"/>
  <c r="H18" i="3" s="1"/>
  <c r="H12" i="3"/>
  <c r="E49" i="3"/>
  <c r="E48" i="3"/>
  <c r="E50" i="3"/>
  <c r="E50" i="7"/>
  <c r="F13" i="2"/>
  <c r="D47" i="2"/>
  <c r="D50" i="2" s="1"/>
  <c r="F47" i="2"/>
  <c r="F50" i="2" s="1"/>
  <c r="H47" i="2"/>
  <c r="H52" i="2" s="1"/>
  <c r="H53" i="2" s="1"/>
  <c r="H54" i="2" s="1"/>
  <c r="H55" i="2" s="1"/>
  <c r="H56" i="2" s="1"/>
  <c r="H57" i="2" s="1"/>
  <c r="H58" i="2" s="1"/>
  <c r="H59" i="2" s="1"/>
  <c r="H60" i="2" s="1"/>
  <c r="H61" i="2" s="1"/>
  <c r="H62" i="2" s="1"/>
  <c r="H63" i="2" s="1"/>
  <c r="E51" i="3"/>
  <c r="J47" i="2"/>
  <c r="J52" i="2" s="1"/>
  <c r="J53" i="2" s="1"/>
  <c r="J54" i="2" s="1"/>
  <c r="J55" i="2" s="1"/>
  <c r="J56" i="2" s="1"/>
  <c r="J57" i="2" s="1"/>
  <c r="J58" i="2" s="1"/>
  <c r="J59" i="2" s="1"/>
  <c r="J60" i="2" s="1"/>
  <c r="J61" i="2" s="1"/>
  <c r="J62" i="2" s="1"/>
  <c r="J63" i="2" s="1"/>
  <c r="G29" i="7"/>
  <c r="G31" i="7" s="1"/>
  <c r="H52" i="7"/>
  <c r="H53" i="7" s="1"/>
  <c r="H54" i="7" s="1"/>
  <c r="H55" i="7" s="1"/>
  <c r="H56" i="7" s="1"/>
  <c r="H57" i="7" s="1"/>
  <c r="H58" i="7" s="1"/>
  <c r="H59" i="7" s="1"/>
  <c r="H60" i="7" s="1"/>
  <c r="H61" i="7" s="1"/>
  <c r="H62" i="7" s="1"/>
  <c r="H63" i="7" s="1"/>
  <c r="H29" i="7"/>
  <c r="H33" i="7" s="1"/>
  <c r="D18" i="7"/>
  <c r="D21" i="7" s="1"/>
  <c r="J29" i="7"/>
  <c r="J33" i="7" s="1"/>
  <c r="H49" i="3"/>
  <c r="H14" i="3"/>
  <c r="K12" i="3"/>
  <c r="K14" i="3"/>
  <c r="F15" i="2"/>
  <c r="F16" i="2" s="1"/>
  <c r="F18" i="2" s="1"/>
  <c r="E48" i="7"/>
  <c r="E49" i="7"/>
  <c r="G48" i="7"/>
  <c r="G49" i="7"/>
  <c r="H13" i="3"/>
  <c r="H48" i="7"/>
  <c r="G50" i="7"/>
  <c r="H50" i="7"/>
  <c r="G51" i="7"/>
  <c r="H51" i="7"/>
  <c r="I48" i="7"/>
  <c r="E30" i="2"/>
  <c r="E34" i="2" s="1"/>
  <c r="E51" i="7"/>
  <c r="I30" i="2"/>
  <c r="I34" i="2" s="1"/>
  <c r="F30" i="2"/>
  <c r="F34" i="2" s="1"/>
  <c r="E47" i="2"/>
  <c r="E49" i="2" s="1"/>
  <c r="F11" i="2"/>
  <c r="I49" i="7"/>
  <c r="G52" i="61"/>
  <c r="I52" i="61"/>
  <c r="F11" i="61"/>
  <c r="H52" i="61"/>
  <c r="F52" i="61"/>
  <c r="F13" i="61"/>
  <c r="F15" i="61"/>
  <c r="F16" i="61" s="1"/>
  <c r="E52" i="61"/>
  <c r="J52" i="61"/>
  <c r="D52" i="61"/>
  <c r="F12" i="61"/>
  <c r="F14" i="61"/>
  <c r="K52" i="61"/>
  <c r="J50" i="61"/>
  <c r="E12" i="61"/>
  <c r="J10" i="61"/>
  <c r="E14" i="61"/>
  <c r="E13" i="61"/>
  <c r="H10" i="61"/>
  <c r="K10" i="61"/>
  <c r="E15" i="61"/>
  <c r="E16" i="61" s="1"/>
  <c r="E11" i="61"/>
  <c r="I10" i="61"/>
  <c r="J30" i="61"/>
  <c r="J34" i="61" s="1"/>
  <c r="I30" i="61"/>
  <c r="I34" i="61" s="1"/>
  <c r="H30" i="61"/>
  <c r="H34" i="61" s="1"/>
  <c r="G30" i="61"/>
  <c r="G34" i="61" s="1"/>
  <c r="E30" i="61"/>
  <c r="E34" i="61" s="1"/>
  <c r="D24" i="61"/>
  <c r="D25" i="61" s="1"/>
  <c r="D26" i="61" s="1"/>
  <c r="C29" i="61" s="1"/>
  <c r="D16" i="61"/>
  <c r="D30" i="61"/>
  <c r="D34" i="61" s="1"/>
  <c r="F30" i="61"/>
  <c r="F34" i="61" s="1"/>
  <c r="F14" i="2"/>
  <c r="J45" i="2"/>
  <c r="K47" i="2"/>
  <c r="K51" i="2" s="1"/>
  <c r="G47" i="2"/>
  <c r="G49" i="2" s="1"/>
  <c r="I47" i="2"/>
  <c r="I52" i="2" s="1"/>
  <c r="I53" i="2" s="1"/>
  <c r="I54" i="2" s="1"/>
  <c r="I55" i="2" s="1"/>
  <c r="I56" i="2" s="1"/>
  <c r="I57" i="2" s="1"/>
  <c r="I58" i="2" s="1"/>
  <c r="I59" i="2" s="1"/>
  <c r="I60" i="2" s="1"/>
  <c r="I61" i="2" s="1"/>
  <c r="I62" i="2" s="1"/>
  <c r="I63" i="2" s="1"/>
  <c r="E13" i="2"/>
  <c r="K10" i="2"/>
  <c r="K15" i="2" s="1"/>
  <c r="K16" i="2" s="1"/>
  <c r="E11" i="2"/>
  <c r="E15" i="2"/>
  <c r="E16" i="2" s="1"/>
  <c r="E18" i="2" s="1"/>
  <c r="H10" i="2"/>
  <c r="H12" i="2" s="1"/>
  <c r="J10" i="2"/>
  <c r="J12" i="2" s="1"/>
  <c r="E12" i="2"/>
  <c r="E14" i="2"/>
  <c r="E15" i="5"/>
  <c r="E16" i="5" s="1"/>
  <c r="E11" i="5"/>
  <c r="E14" i="5"/>
  <c r="E12" i="5"/>
  <c r="E13" i="5"/>
  <c r="K10" i="5"/>
  <c r="I10" i="5"/>
  <c r="J10" i="5"/>
  <c r="H10" i="5"/>
  <c r="D30" i="5"/>
  <c r="D34" i="5" s="1"/>
  <c r="I30" i="5"/>
  <c r="I34" i="5" s="1"/>
  <c r="J30" i="5"/>
  <c r="J34" i="5" s="1"/>
  <c r="G30" i="5"/>
  <c r="G34" i="5" s="1"/>
  <c r="E30" i="5"/>
  <c r="E34" i="5" s="1"/>
  <c r="D24" i="5"/>
  <c r="D25" i="5" s="1"/>
  <c r="D26" i="5" s="1"/>
  <c r="C29" i="5" s="1"/>
  <c r="H30" i="5"/>
  <c r="H34" i="5" s="1"/>
  <c r="D16" i="5"/>
  <c r="F30" i="5"/>
  <c r="F34" i="5" s="1"/>
  <c r="H47" i="5"/>
  <c r="J47" i="5"/>
  <c r="F47" i="5"/>
  <c r="E47" i="5"/>
  <c r="D47" i="5"/>
  <c r="F15" i="5"/>
  <c r="F16" i="5" s="1"/>
  <c r="F13" i="5"/>
  <c r="J45" i="5"/>
  <c r="F11" i="5"/>
  <c r="F14" i="5"/>
  <c r="K47" i="5"/>
  <c r="G47" i="5"/>
  <c r="I47" i="5"/>
  <c r="F12" i="5"/>
  <c r="D47" i="4"/>
  <c r="F15" i="4"/>
  <c r="F16" i="4" s="1"/>
  <c r="K47" i="4"/>
  <c r="F13" i="4"/>
  <c r="F11" i="4"/>
  <c r="I47" i="4"/>
  <c r="G47" i="4"/>
  <c r="E47" i="4"/>
  <c r="J45" i="4"/>
  <c r="F14" i="4"/>
  <c r="F12" i="4"/>
  <c r="J47" i="4"/>
  <c r="H47" i="4"/>
  <c r="F47" i="4"/>
  <c r="G30" i="4"/>
  <c r="G34" i="4" s="1"/>
  <c r="E30" i="4"/>
  <c r="E34" i="4" s="1"/>
  <c r="D24" i="4"/>
  <c r="D25" i="4" s="1"/>
  <c r="D26" i="4" s="1"/>
  <c r="C29" i="4" s="1"/>
  <c r="D16" i="4"/>
  <c r="J30" i="4"/>
  <c r="J34" i="4" s="1"/>
  <c r="H30" i="4"/>
  <c r="H34" i="4" s="1"/>
  <c r="F30" i="4"/>
  <c r="F34" i="4" s="1"/>
  <c r="D30" i="4"/>
  <c r="D34" i="4" s="1"/>
  <c r="I30" i="4"/>
  <c r="I34" i="4" s="1"/>
  <c r="E14" i="4"/>
  <c r="E12" i="4"/>
  <c r="J10" i="4"/>
  <c r="H10" i="4"/>
  <c r="E15" i="4"/>
  <c r="E16" i="4" s="1"/>
  <c r="E13" i="4"/>
  <c r="E11" i="4"/>
  <c r="K10" i="4"/>
  <c r="I10" i="4"/>
  <c r="F32" i="6"/>
  <c r="F36" i="6" s="1"/>
  <c r="F35" i="6"/>
  <c r="H33" i="6"/>
  <c r="H31" i="6"/>
  <c r="J33" i="6"/>
  <c r="J31" i="6"/>
  <c r="E33" i="6"/>
  <c r="E31" i="6"/>
  <c r="I33" i="6"/>
  <c r="I31" i="6"/>
  <c r="D54" i="59"/>
  <c r="D58" i="59" s="1"/>
  <c r="D59" i="59" s="1"/>
  <c r="D60" i="59" s="1"/>
  <c r="D61" i="59" s="1"/>
  <c r="D62" i="59" s="1"/>
  <c r="D63" i="59" s="1"/>
  <c r="J33" i="60"/>
  <c r="E33" i="60"/>
  <c r="I33" i="60"/>
  <c r="I31" i="60"/>
  <c r="D22" i="60"/>
  <c r="H29" i="59"/>
  <c r="D29" i="59"/>
  <c r="I29" i="59"/>
  <c r="J29" i="59"/>
  <c r="F29" i="59"/>
  <c r="G29" i="59"/>
  <c r="E29" i="59"/>
  <c r="I19" i="6"/>
  <c r="I24" i="6" s="1"/>
  <c r="I25" i="6" s="1"/>
  <c r="I26" i="6" s="1"/>
  <c r="F19" i="3"/>
  <c r="E22" i="7"/>
  <c r="F22" i="7"/>
  <c r="D19" i="7"/>
  <c r="D20" i="7"/>
  <c r="I33" i="7"/>
  <c r="I31" i="7"/>
  <c r="H18" i="7"/>
  <c r="F24" i="6"/>
  <c r="F25" i="6" s="1"/>
  <c r="F26" i="6" s="1"/>
  <c r="J5" i="6" s="1"/>
  <c r="F23" i="6"/>
  <c r="H21" i="6"/>
  <c r="H19" i="6"/>
  <c r="H24" i="6" s="1"/>
  <c r="H25" i="6" s="1"/>
  <c r="H26" i="6" s="1"/>
  <c r="H20" i="6"/>
  <c r="D41" i="6"/>
  <c r="D42" i="6" s="1"/>
  <c r="D39" i="6"/>
  <c r="D40" i="6"/>
  <c r="D38" i="6"/>
  <c r="G40" i="6"/>
  <c r="G38" i="6"/>
  <c r="G39" i="6"/>
  <c r="I23" i="6"/>
  <c r="I22" i="6"/>
  <c r="I21" i="6"/>
  <c r="E23" i="6"/>
  <c r="E24" i="6"/>
  <c r="E25" i="6" s="1"/>
  <c r="E26" i="6" s="1"/>
  <c r="I5" i="6" s="1"/>
  <c r="J41" i="6"/>
  <c r="H41" i="6"/>
  <c r="F41" i="6"/>
  <c r="F42" i="6" s="1"/>
  <c r="F39" i="6"/>
  <c r="I41" i="6"/>
  <c r="F38" i="6"/>
  <c r="G41" i="6"/>
  <c r="G42" i="6" s="1"/>
  <c r="F40" i="6"/>
  <c r="H22" i="6"/>
  <c r="D43" i="6"/>
  <c r="D44" i="6" s="1"/>
  <c r="G43" i="6"/>
  <c r="G44" i="6" s="1"/>
  <c r="D58" i="6"/>
  <c r="D59" i="6" s="1"/>
  <c r="D60" i="6" s="1"/>
  <c r="D61" i="6" s="1"/>
  <c r="D62" i="6" s="1"/>
  <c r="D63" i="6" s="1"/>
  <c r="D57" i="6"/>
  <c r="D56" i="6"/>
  <c r="J21" i="6"/>
  <c r="J22" i="6"/>
  <c r="F43" i="6"/>
  <c r="F44" i="6" s="1"/>
  <c r="J19" i="6"/>
  <c r="F33" i="3"/>
  <c r="F31" i="3"/>
  <c r="J33" i="3"/>
  <c r="J31" i="3"/>
  <c r="G33" i="3"/>
  <c r="G31" i="3"/>
  <c r="D19" i="3"/>
  <c r="D23" i="3" s="1"/>
  <c r="D20" i="3"/>
  <c r="K17" i="3"/>
  <c r="K18" i="3"/>
  <c r="K19" i="3" s="1"/>
  <c r="K20" i="3" s="1"/>
  <c r="K21" i="3" s="1"/>
  <c r="K22" i="3" s="1"/>
  <c r="K23" i="3" s="1"/>
  <c r="K24" i="3" s="1"/>
  <c r="K25" i="3" s="1"/>
  <c r="K26" i="3" s="1"/>
  <c r="D33" i="3"/>
  <c r="D31" i="3"/>
  <c r="D32" i="3" s="1"/>
  <c r="H33" i="3"/>
  <c r="H31" i="3"/>
  <c r="E33" i="3"/>
  <c r="E31" i="3"/>
  <c r="I33" i="3"/>
  <c r="I31" i="3"/>
  <c r="E20" i="3"/>
  <c r="E19" i="3"/>
  <c r="D21" i="3"/>
  <c r="D22" i="3"/>
  <c r="I15" i="2"/>
  <c r="I16" i="2" s="1"/>
  <c r="I13" i="2"/>
  <c r="I11" i="2"/>
  <c r="I14" i="2"/>
  <c r="I12" i="2"/>
  <c r="J19" i="59"/>
  <c r="J24" i="59" s="1"/>
  <c r="J25" i="59" s="1"/>
  <c r="J26" i="59" s="1"/>
  <c r="I19" i="59"/>
  <c r="I24" i="59" s="1"/>
  <c r="I25" i="59" s="1"/>
  <c r="I26" i="59" s="1"/>
  <c r="J21" i="59"/>
  <c r="J22" i="59"/>
  <c r="H22" i="59"/>
  <c r="F24" i="59"/>
  <c r="F25" i="59" s="1"/>
  <c r="F26" i="59" s="1"/>
  <c r="J5" i="59" s="1"/>
  <c r="F23" i="59"/>
  <c r="I22" i="59"/>
  <c r="I21" i="59"/>
  <c r="H21" i="59"/>
  <c r="H19" i="59"/>
  <c r="H24" i="59" s="1"/>
  <c r="H25" i="59" s="1"/>
  <c r="H26" i="59" s="1"/>
  <c r="H20" i="59"/>
  <c r="E23" i="59"/>
  <c r="E24" i="59"/>
  <c r="E25" i="59" s="1"/>
  <c r="E26" i="59" s="1"/>
  <c r="I5" i="59" s="1"/>
  <c r="G33" i="60" l="1"/>
  <c r="F18" i="60"/>
  <c r="K18" i="60"/>
  <c r="K19" i="60" s="1"/>
  <c r="K20" i="60" s="1"/>
  <c r="K21" i="60" s="1"/>
  <c r="K22" i="60" s="1"/>
  <c r="K23" i="60" s="1"/>
  <c r="K24" i="60" s="1"/>
  <c r="K25" i="60" s="1"/>
  <c r="K26" i="60" s="1"/>
  <c r="D31" i="60"/>
  <c r="G48" i="60"/>
  <c r="H31" i="60"/>
  <c r="D31" i="8"/>
  <c r="D33" i="8"/>
  <c r="D55" i="8"/>
  <c r="D54" i="8"/>
  <c r="I33" i="8"/>
  <c r="I31" i="8"/>
  <c r="H18" i="8"/>
  <c r="H17" i="8"/>
  <c r="F19" i="8"/>
  <c r="I17" i="8"/>
  <c r="I20" i="8" s="1"/>
  <c r="I18" i="8"/>
  <c r="F22" i="8"/>
  <c r="F21" i="8"/>
  <c r="D20" i="8"/>
  <c r="D19" i="8"/>
  <c r="D23" i="8" s="1"/>
  <c r="D21" i="8"/>
  <c r="D22" i="8"/>
  <c r="K17" i="8"/>
  <c r="K18" i="8"/>
  <c r="K19" i="8" s="1"/>
  <c r="K20" i="8" s="1"/>
  <c r="K21" i="8" s="1"/>
  <c r="K22" i="8" s="1"/>
  <c r="K23" i="8" s="1"/>
  <c r="K24" i="8" s="1"/>
  <c r="K25" i="8" s="1"/>
  <c r="K26" i="8" s="1"/>
  <c r="J33" i="8"/>
  <c r="J31" i="8"/>
  <c r="E33" i="8"/>
  <c r="E31" i="8"/>
  <c r="H33" i="8"/>
  <c r="H31" i="8"/>
  <c r="J17" i="8"/>
  <c r="J20" i="8" s="1"/>
  <c r="J18" i="8"/>
  <c r="G33" i="8"/>
  <c r="G31" i="8"/>
  <c r="E20" i="8"/>
  <c r="E19" i="8"/>
  <c r="F33" i="8"/>
  <c r="F31" i="8"/>
  <c r="E22" i="8"/>
  <c r="E21" i="8"/>
  <c r="G31" i="67"/>
  <c r="G33" i="67"/>
  <c r="H31" i="67"/>
  <c r="H33" i="67"/>
  <c r="I31" i="67"/>
  <c r="I33" i="67"/>
  <c r="J31" i="67"/>
  <c r="J33" i="67"/>
  <c r="D54" i="67"/>
  <c r="D55" i="67"/>
  <c r="I18" i="67"/>
  <c r="I17" i="67"/>
  <c r="I20" i="67" s="1"/>
  <c r="F23" i="67"/>
  <c r="F24" i="67"/>
  <c r="F25" i="67" s="1"/>
  <c r="F26" i="67" s="1"/>
  <c r="J5" i="67" s="1"/>
  <c r="H17" i="67"/>
  <c r="H18" i="67"/>
  <c r="F21" i="67"/>
  <c r="F22" i="67"/>
  <c r="D21" i="67"/>
  <c r="D22" i="67"/>
  <c r="K18" i="67"/>
  <c r="K19" i="67" s="1"/>
  <c r="K20" i="67" s="1"/>
  <c r="K21" i="67" s="1"/>
  <c r="K22" i="67" s="1"/>
  <c r="K23" i="67" s="1"/>
  <c r="K24" i="67" s="1"/>
  <c r="K25" i="67" s="1"/>
  <c r="K26" i="67" s="1"/>
  <c r="K17" i="67"/>
  <c r="D19" i="67"/>
  <c r="D23" i="67" s="1"/>
  <c r="D20" i="67"/>
  <c r="E19" i="67"/>
  <c r="E20" i="67"/>
  <c r="D31" i="67"/>
  <c r="D33" i="67"/>
  <c r="E21" i="67"/>
  <c r="E22" i="67"/>
  <c r="E31" i="67"/>
  <c r="E33" i="67"/>
  <c r="F31" i="67"/>
  <c r="F33" i="67"/>
  <c r="J18" i="67"/>
  <c r="J17" i="67"/>
  <c r="J20" i="67" s="1"/>
  <c r="H43" i="66"/>
  <c r="H44" i="66"/>
  <c r="D43" i="66"/>
  <c r="D44" i="66" s="1"/>
  <c r="H41" i="66"/>
  <c r="F39" i="66"/>
  <c r="G41" i="66"/>
  <c r="G42" i="66" s="1"/>
  <c r="F41" i="66"/>
  <c r="F40" i="66"/>
  <c r="F38" i="66"/>
  <c r="F42" i="66"/>
  <c r="J41" i="66"/>
  <c r="J42" i="66" s="1"/>
  <c r="I41" i="66"/>
  <c r="I42" i="66" s="1"/>
  <c r="H42" i="66"/>
  <c r="H40" i="66"/>
  <c r="H38" i="66"/>
  <c r="H39" i="66"/>
  <c r="G40" i="66"/>
  <c r="G38" i="66"/>
  <c r="G39" i="66"/>
  <c r="I39" i="66"/>
  <c r="I38" i="66"/>
  <c r="I40" i="66"/>
  <c r="G43" i="66"/>
  <c r="G44" i="66" s="1"/>
  <c r="I43" i="66"/>
  <c r="I44" i="66" s="1"/>
  <c r="J43" i="66"/>
  <c r="J44" i="66"/>
  <c r="D39" i="66"/>
  <c r="D41" i="66"/>
  <c r="D40" i="66"/>
  <c r="D38" i="66"/>
  <c r="D42" i="66"/>
  <c r="J40" i="66"/>
  <c r="J39" i="66"/>
  <c r="J38" i="66"/>
  <c r="E43" i="66"/>
  <c r="E44" i="66" s="1"/>
  <c r="E39" i="66"/>
  <c r="E41" i="66"/>
  <c r="E38" i="66"/>
  <c r="E40" i="66"/>
  <c r="E42" i="66"/>
  <c r="H23" i="66"/>
  <c r="F43" i="66"/>
  <c r="F44" i="66"/>
  <c r="H48" i="60"/>
  <c r="H51" i="60"/>
  <c r="D21" i="60"/>
  <c r="H13" i="60"/>
  <c r="K49" i="60"/>
  <c r="H11" i="60"/>
  <c r="F33" i="60"/>
  <c r="E48" i="60"/>
  <c r="F23" i="3"/>
  <c r="K18" i="7"/>
  <c r="K19" i="7" s="1"/>
  <c r="K20" i="7" s="1"/>
  <c r="K21" i="7" s="1"/>
  <c r="K22" i="7" s="1"/>
  <c r="K23" i="7" s="1"/>
  <c r="K24" i="7" s="1"/>
  <c r="K25" i="7" s="1"/>
  <c r="K26" i="7" s="1"/>
  <c r="K11" i="60"/>
  <c r="E52" i="60"/>
  <c r="E53" i="60" s="1"/>
  <c r="E54" i="60" s="1"/>
  <c r="E55" i="60" s="1"/>
  <c r="E56" i="60" s="1"/>
  <c r="E57" i="60" s="1"/>
  <c r="E58" i="60" s="1"/>
  <c r="E59" i="60" s="1"/>
  <c r="E60" i="60" s="1"/>
  <c r="E61" i="60" s="1"/>
  <c r="E62" i="60" s="1"/>
  <c r="E63" i="60" s="1"/>
  <c r="D20" i="60"/>
  <c r="H14" i="60"/>
  <c r="I52" i="60"/>
  <c r="I53" i="60" s="1"/>
  <c r="I54" i="60" s="1"/>
  <c r="I55" i="60" s="1"/>
  <c r="I56" i="60" s="1"/>
  <c r="I57" i="60" s="1"/>
  <c r="I58" i="60" s="1"/>
  <c r="I59" i="60" s="1"/>
  <c r="I60" i="60" s="1"/>
  <c r="I61" i="60" s="1"/>
  <c r="I62" i="60" s="1"/>
  <c r="I63" i="60" s="1"/>
  <c r="K50" i="60"/>
  <c r="H15" i="60"/>
  <c r="H16" i="60" s="1"/>
  <c r="H18" i="60" s="1"/>
  <c r="H22" i="60" s="1"/>
  <c r="K52" i="60"/>
  <c r="K53" i="60" s="1"/>
  <c r="K54" i="60" s="1"/>
  <c r="K55" i="60" s="1"/>
  <c r="K56" i="60" s="1"/>
  <c r="K57" i="60" s="1"/>
  <c r="K58" i="60" s="1"/>
  <c r="K59" i="60" s="1"/>
  <c r="K60" i="60" s="1"/>
  <c r="K61" i="60" s="1"/>
  <c r="K62" i="60" s="1"/>
  <c r="K63" i="60" s="1"/>
  <c r="F49" i="2"/>
  <c r="I18" i="7"/>
  <c r="I21" i="7" s="1"/>
  <c r="J17" i="60"/>
  <c r="J20" i="60" s="1"/>
  <c r="F21" i="3"/>
  <c r="E17" i="60"/>
  <c r="E20" i="60" s="1"/>
  <c r="D17" i="2"/>
  <c r="D19" i="2" s="1"/>
  <c r="D23" i="2" s="1"/>
  <c r="F21" i="7"/>
  <c r="E49" i="60"/>
  <c r="I13" i="60"/>
  <c r="F52" i="2"/>
  <c r="F53" i="2" s="1"/>
  <c r="F54" i="2" s="1"/>
  <c r="F55" i="2" s="1"/>
  <c r="F56" i="2" s="1"/>
  <c r="F57" i="2" s="1"/>
  <c r="F58" i="2" s="1"/>
  <c r="F59" i="2" s="1"/>
  <c r="F60" i="2" s="1"/>
  <c r="F61" i="2" s="1"/>
  <c r="F62" i="2" s="1"/>
  <c r="F63" i="2" s="1"/>
  <c r="E33" i="7"/>
  <c r="I14" i="60"/>
  <c r="E50" i="60"/>
  <c r="F51" i="2"/>
  <c r="K12" i="60"/>
  <c r="I12" i="60"/>
  <c r="K48" i="60"/>
  <c r="D50" i="60"/>
  <c r="I15" i="60"/>
  <c r="I16" i="60" s="1"/>
  <c r="I17" i="60" s="1"/>
  <c r="I20" i="60" s="1"/>
  <c r="K14" i="60"/>
  <c r="I48" i="60"/>
  <c r="K13" i="60"/>
  <c r="D49" i="60"/>
  <c r="I50" i="60"/>
  <c r="J12" i="60"/>
  <c r="H17" i="3"/>
  <c r="H19" i="3" s="1"/>
  <c r="H24" i="3" s="1"/>
  <c r="H25" i="3" s="1"/>
  <c r="H26" i="3" s="1"/>
  <c r="G52" i="60"/>
  <c r="G53" i="60" s="1"/>
  <c r="G54" i="60" s="1"/>
  <c r="G55" i="60" s="1"/>
  <c r="G56" i="60" s="1"/>
  <c r="G57" i="60" s="1"/>
  <c r="G58" i="60" s="1"/>
  <c r="G59" i="60" s="1"/>
  <c r="G60" i="60" s="1"/>
  <c r="G61" i="60" s="1"/>
  <c r="G62" i="60" s="1"/>
  <c r="G63" i="60" s="1"/>
  <c r="F33" i="65"/>
  <c r="F31" i="65"/>
  <c r="G33" i="65"/>
  <c r="G31" i="65"/>
  <c r="H31" i="65"/>
  <c r="H33" i="65"/>
  <c r="I31" i="65"/>
  <c r="I33" i="65"/>
  <c r="D55" i="65"/>
  <c r="D54" i="65"/>
  <c r="J31" i="65"/>
  <c r="J33" i="65"/>
  <c r="F19" i="65"/>
  <c r="K18" i="65"/>
  <c r="K19" i="65" s="1"/>
  <c r="K20" i="65" s="1"/>
  <c r="K21" i="65" s="1"/>
  <c r="K22" i="65" s="1"/>
  <c r="K23" i="65" s="1"/>
  <c r="K24" i="65" s="1"/>
  <c r="K25" i="65" s="1"/>
  <c r="K26" i="65" s="1"/>
  <c r="K17" i="65"/>
  <c r="E31" i="65"/>
  <c r="E33" i="65"/>
  <c r="F22" i="65"/>
  <c r="F21" i="65"/>
  <c r="H18" i="65"/>
  <c r="H17" i="65"/>
  <c r="E19" i="65"/>
  <c r="E20" i="65"/>
  <c r="D21" i="65"/>
  <c r="D22" i="65"/>
  <c r="E22" i="65"/>
  <c r="E21" i="65"/>
  <c r="D19" i="65"/>
  <c r="D23" i="65" s="1"/>
  <c r="D20" i="65"/>
  <c r="J18" i="65"/>
  <c r="J17" i="65"/>
  <c r="J20" i="65" s="1"/>
  <c r="I18" i="65"/>
  <c r="I17" i="65"/>
  <c r="I20" i="65" s="1"/>
  <c r="D31" i="65"/>
  <c r="D33" i="65"/>
  <c r="D55" i="7"/>
  <c r="D58" i="7" s="1"/>
  <c r="D59" i="7" s="1"/>
  <c r="D60" i="7" s="1"/>
  <c r="D61" i="7" s="1"/>
  <c r="D62" i="7" s="1"/>
  <c r="D63" i="7" s="1"/>
  <c r="F19" i="7"/>
  <c r="F23" i="7" s="1"/>
  <c r="E21" i="7"/>
  <c r="I49" i="60"/>
  <c r="J14" i="60"/>
  <c r="J13" i="60"/>
  <c r="D52" i="60"/>
  <c r="D53" i="60" s="1"/>
  <c r="D55" i="60" s="1"/>
  <c r="J11" i="60"/>
  <c r="J51" i="2"/>
  <c r="D48" i="60"/>
  <c r="F31" i="7"/>
  <c r="F32" i="7" s="1"/>
  <c r="F36" i="7" s="1"/>
  <c r="E21" i="3"/>
  <c r="I29" i="2"/>
  <c r="I31" i="2" s="1"/>
  <c r="G50" i="60"/>
  <c r="F19" i="63"/>
  <c r="F23" i="63" s="1"/>
  <c r="D55" i="3"/>
  <c r="D58" i="3" s="1"/>
  <c r="D59" i="3" s="1"/>
  <c r="D60" i="3" s="1"/>
  <c r="D61" i="3" s="1"/>
  <c r="D62" i="3" s="1"/>
  <c r="D63" i="3" s="1"/>
  <c r="E51" i="2"/>
  <c r="J31" i="7"/>
  <c r="J35" i="7" s="1"/>
  <c r="H50" i="60"/>
  <c r="G51" i="60"/>
  <c r="E52" i="2"/>
  <c r="E53" i="2" s="1"/>
  <c r="E54" i="2" s="1"/>
  <c r="E55" i="2" s="1"/>
  <c r="E56" i="2" s="1"/>
  <c r="E57" i="2" s="1"/>
  <c r="E58" i="2" s="1"/>
  <c r="E59" i="2" s="1"/>
  <c r="E60" i="2" s="1"/>
  <c r="E61" i="2" s="1"/>
  <c r="E62" i="2" s="1"/>
  <c r="E63" i="2" s="1"/>
  <c r="F31" i="63"/>
  <c r="F33" i="63"/>
  <c r="D55" i="63"/>
  <c r="D54" i="63"/>
  <c r="I18" i="63"/>
  <c r="I17" i="63"/>
  <c r="I20" i="63" s="1"/>
  <c r="H31" i="63"/>
  <c r="H33" i="63"/>
  <c r="I31" i="63"/>
  <c r="I33" i="63"/>
  <c r="J31" i="63"/>
  <c r="J33" i="63"/>
  <c r="J18" i="63"/>
  <c r="J17" i="63"/>
  <c r="J20" i="63" s="1"/>
  <c r="K18" i="63"/>
  <c r="K19" i="63" s="1"/>
  <c r="K20" i="63" s="1"/>
  <c r="K21" i="63" s="1"/>
  <c r="K22" i="63" s="1"/>
  <c r="K23" i="63" s="1"/>
  <c r="K24" i="63" s="1"/>
  <c r="K25" i="63" s="1"/>
  <c r="K26" i="63" s="1"/>
  <c r="K17" i="63"/>
  <c r="D20" i="63"/>
  <c r="D19" i="63"/>
  <c r="D23" i="63" s="1"/>
  <c r="D21" i="63"/>
  <c r="D22" i="63"/>
  <c r="F21" i="63"/>
  <c r="F22" i="63"/>
  <c r="H18" i="63"/>
  <c r="H17" i="63"/>
  <c r="G31" i="63"/>
  <c r="G33" i="63"/>
  <c r="D31" i="63"/>
  <c r="D33" i="63"/>
  <c r="E21" i="63"/>
  <c r="E22" i="63"/>
  <c r="E31" i="63"/>
  <c r="E33" i="63"/>
  <c r="E19" i="63"/>
  <c r="E20" i="63"/>
  <c r="H49" i="60"/>
  <c r="D33" i="7"/>
  <c r="F29" i="2"/>
  <c r="F33" i="2" s="1"/>
  <c r="F48" i="60"/>
  <c r="F50" i="60"/>
  <c r="J29" i="2"/>
  <c r="J31" i="2" s="1"/>
  <c r="F49" i="60"/>
  <c r="F52" i="60"/>
  <c r="F53" i="60" s="1"/>
  <c r="F54" i="60" s="1"/>
  <c r="F55" i="60" s="1"/>
  <c r="F56" i="60" s="1"/>
  <c r="F57" i="60" s="1"/>
  <c r="F58" i="60" s="1"/>
  <c r="F59" i="60" s="1"/>
  <c r="F60" i="60" s="1"/>
  <c r="F61" i="60" s="1"/>
  <c r="F62" i="60" s="1"/>
  <c r="F63" i="60" s="1"/>
  <c r="I49" i="2"/>
  <c r="E29" i="2"/>
  <c r="E31" i="2" s="1"/>
  <c r="F48" i="2"/>
  <c r="E48" i="2"/>
  <c r="J17" i="7"/>
  <c r="J20" i="7" s="1"/>
  <c r="J49" i="2"/>
  <c r="D23" i="7"/>
  <c r="K18" i="62"/>
  <c r="K19" i="62" s="1"/>
  <c r="K20" i="62" s="1"/>
  <c r="K21" i="62" s="1"/>
  <c r="K22" i="62" s="1"/>
  <c r="K23" i="62" s="1"/>
  <c r="K24" i="62" s="1"/>
  <c r="K25" i="62" s="1"/>
  <c r="K26" i="62" s="1"/>
  <c r="K17" i="62"/>
  <c r="E19" i="62"/>
  <c r="E20" i="62"/>
  <c r="D55" i="62"/>
  <c r="D54" i="62"/>
  <c r="E21" i="62"/>
  <c r="E22" i="62"/>
  <c r="F23" i="62"/>
  <c r="F24" i="62"/>
  <c r="F25" i="62" s="1"/>
  <c r="F26" i="62" s="1"/>
  <c r="J5" i="62" s="1"/>
  <c r="F21" i="62"/>
  <c r="F22" i="62"/>
  <c r="D19" i="62"/>
  <c r="D23" i="62" s="1"/>
  <c r="D20" i="62"/>
  <c r="D21" i="62"/>
  <c r="D22" i="62"/>
  <c r="F31" i="62"/>
  <c r="F33" i="62"/>
  <c r="E31" i="62"/>
  <c r="E33" i="62"/>
  <c r="I18" i="62"/>
  <c r="I17" i="62"/>
  <c r="I20" i="62" s="1"/>
  <c r="I19" i="62"/>
  <c r="G31" i="62"/>
  <c r="G33" i="62"/>
  <c r="J18" i="62"/>
  <c r="J17" i="62"/>
  <c r="J20" i="62" s="1"/>
  <c r="J19" i="62"/>
  <c r="H33" i="62"/>
  <c r="H31" i="62"/>
  <c r="D31" i="62"/>
  <c r="D33" i="62"/>
  <c r="J31" i="62"/>
  <c r="J33" i="62"/>
  <c r="H18" i="62"/>
  <c r="H17" i="62"/>
  <c r="I33" i="62"/>
  <c r="I31" i="62"/>
  <c r="J48" i="2"/>
  <c r="D22" i="7"/>
  <c r="I18" i="3"/>
  <c r="I21" i="3" s="1"/>
  <c r="D29" i="2"/>
  <c r="D33" i="2" s="1"/>
  <c r="H29" i="2"/>
  <c r="H31" i="2" s="1"/>
  <c r="I50" i="2"/>
  <c r="J50" i="2"/>
  <c r="H50" i="2"/>
  <c r="H31" i="7"/>
  <c r="H32" i="7" s="1"/>
  <c r="H36" i="7" s="1"/>
  <c r="E19" i="7"/>
  <c r="E24" i="7" s="1"/>
  <c r="E25" i="7" s="1"/>
  <c r="E26" i="7" s="1"/>
  <c r="I5" i="7" s="1"/>
  <c r="K12" i="2"/>
  <c r="H51" i="2"/>
  <c r="F17" i="2"/>
  <c r="F20" i="2" s="1"/>
  <c r="J14" i="2"/>
  <c r="H49" i="2"/>
  <c r="J11" i="2"/>
  <c r="D49" i="2"/>
  <c r="J17" i="3"/>
  <c r="J20" i="3" s="1"/>
  <c r="D51" i="2"/>
  <c r="D52" i="2"/>
  <c r="D53" i="2" s="1"/>
  <c r="D54" i="2" s="1"/>
  <c r="K14" i="2"/>
  <c r="H48" i="2"/>
  <c r="K11" i="2"/>
  <c r="G33" i="7"/>
  <c r="K13" i="2"/>
  <c r="E50" i="2"/>
  <c r="D48" i="2"/>
  <c r="G50" i="2"/>
  <c r="K50" i="2"/>
  <c r="K52" i="2"/>
  <c r="K53" i="2" s="1"/>
  <c r="K54" i="2" s="1"/>
  <c r="K55" i="2" s="1"/>
  <c r="K56" i="2" s="1"/>
  <c r="K57" i="2" s="1"/>
  <c r="K58" i="2" s="1"/>
  <c r="K59" i="2" s="1"/>
  <c r="K60" i="2" s="1"/>
  <c r="K61" i="2" s="1"/>
  <c r="K62" i="2" s="1"/>
  <c r="K63" i="2" s="1"/>
  <c r="K48" i="2"/>
  <c r="K49" i="2"/>
  <c r="G52" i="2"/>
  <c r="G53" i="2" s="1"/>
  <c r="G54" i="2" s="1"/>
  <c r="G55" i="2" s="1"/>
  <c r="G56" i="2" s="1"/>
  <c r="G57" i="2" s="1"/>
  <c r="G58" i="2" s="1"/>
  <c r="G59" i="2" s="1"/>
  <c r="G60" i="2" s="1"/>
  <c r="G61" i="2" s="1"/>
  <c r="G62" i="2" s="1"/>
  <c r="G63" i="2" s="1"/>
  <c r="I48" i="2"/>
  <c r="E17" i="2"/>
  <c r="E21" i="2" s="1"/>
  <c r="H11" i="2"/>
  <c r="G51" i="2"/>
  <c r="J15" i="2"/>
  <c r="J16" i="2" s="1"/>
  <c r="J17" i="2" s="1"/>
  <c r="J20" i="2" s="1"/>
  <c r="G48" i="2"/>
  <c r="H13" i="2"/>
  <c r="H14" i="2"/>
  <c r="J13" i="2"/>
  <c r="H15" i="2"/>
  <c r="H16" i="2" s="1"/>
  <c r="H17" i="2" s="1"/>
  <c r="I51" i="2"/>
  <c r="H29" i="61"/>
  <c r="G29" i="61"/>
  <c r="E29" i="61"/>
  <c r="D29" i="61"/>
  <c r="F29" i="61"/>
  <c r="J29" i="61"/>
  <c r="I29" i="61"/>
  <c r="K53" i="61"/>
  <c r="K57" i="61"/>
  <c r="K58" i="61" s="1"/>
  <c r="K59" i="61" s="1"/>
  <c r="K60" i="61" s="1"/>
  <c r="K61" i="61" s="1"/>
  <c r="K62" i="61" s="1"/>
  <c r="K63" i="61" s="1"/>
  <c r="K64" i="61" s="1"/>
  <c r="K65" i="61" s="1"/>
  <c r="K66" i="61" s="1"/>
  <c r="K67" i="61" s="1"/>
  <c r="K68" i="61" s="1"/>
  <c r="K56" i="61"/>
  <c r="K55" i="61"/>
  <c r="K54" i="61"/>
  <c r="J12" i="61"/>
  <c r="J11" i="61"/>
  <c r="J15" i="61"/>
  <c r="J16" i="61" s="1"/>
  <c r="J13" i="61"/>
  <c r="J14" i="61"/>
  <c r="D17" i="61"/>
  <c r="D18" i="61"/>
  <c r="D54" i="61"/>
  <c r="D56" i="61"/>
  <c r="D53" i="61"/>
  <c r="D55" i="61"/>
  <c r="D57" i="61"/>
  <c r="D58" i="61" s="1"/>
  <c r="J56" i="61"/>
  <c r="J57" i="61"/>
  <c r="J58" i="61" s="1"/>
  <c r="J59" i="61" s="1"/>
  <c r="J60" i="61" s="1"/>
  <c r="J61" i="61" s="1"/>
  <c r="J62" i="61" s="1"/>
  <c r="J63" i="61" s="1"/>
  <c r="J64" i="61" s="1"/>
  <c r="J65" i="61" s="1"/>
  <c r="J66" i="61" s="1"/>
  <c r="J67" i="61" s="1"/>
  <c r="J68" i="61" s="1"/>
  <c r="J55" i="61"/>
  <c r="J54" i="61"/>
  <c r="J53" i="61"/>
  <c r="E53" i="61"/>
  <c r="E55" i="61"/>
  <c r="E56" i="61"/>
  <c r="E57" i="61"/>
  <c r="E58" i="61" s="1"/>
  <c r="E59" i="61" s="1"/>
  <c r="E60" i="61" s="1"/>
  <c r="E61" i="61" s="1"/>
  <c r="E62" i="61" s="1"/>
  <c r="E63" i="61" s="1"/>
  <c r="E64" i="61" s="1"/>
  <c r="E65" i="61" s="1"/>
  <c r="E66" i="61" s="1"/>
  <c r="E67" i="61" s="1"/>
  <c r="E68" i="61" s="1"/>
  <c r="E54" i="61"/>
  <c r="I11" i="61"/>
  <c r="I13" i="61"/>
  <c r="I14" i="61"/>
  <c r="I12" i="61"/>
  <c r="I15" i="61"/>
  <c r="I16" i="61" s="1"/>
  <c r="F18" i="61"/>
  <c r="F17" i="61"/>
  <c r="E17" i="61"/>
  <c r="E18" i="61"/>
  <c r="F53" i="61"/>
  <c r="F57" i="61"/>
  <c r="F58" i="61" s="1"/>
  <c r="F59" i="61" s="1"/>
  <c r="F60" i="61" s="1"/>
  <c r="F61" i="61" s="1"/>
  <c r="F62" i="61" s="1"/>
  <c r="F63" i="61" s="1"/>
  <c r="F64" i="61" s="1"/>
  <c r="F65" i="61" s="1"/>
  <c r="F66" i="61" s="1"/>
  <c r="F67" i="61" s="1"/>
  <c r="F68" i="61" s="1"/>
  <c r="F54" i="61"/>
  <c r="F56" i="61"/>
  <c r="F55" i="61"/>
  <c r="K12" i="61"/>
  <c r="K13" i="61"/>
  <c r="K15" i="61"/>
  <c r="K16" i="61" s="1"/>
  <c r="K14" i="61"/>
  <c r="K11" i="61"/>
  <c r="H53" i="61"/>
  <c r="H55" i="61"/>
  <c r="H57" i="61"/>
  <c r="H58" i="61" s="1"/>
  <c r="H59" i="61" s="1"/>
  <c r="H60" i="61" s="1"/>
  <c r="H61" i="61" s="1"/>
  <c r="H62" i="61" s="1"/>
  <c r="H63" i="61" s="1"/>
  <c r="H64" i="61" s="1"/>
  <c r="H65" i="61" s="1"/>
  <c r="H66" i="61" s="1"/>
  <c r="H67" i="61" s="1"/>
  <c r="H68" i="61" s="1"/>
  <c r="H54" i="61"/>
  <c r="H56" i="61"/>
  <c r="H12" i="61"/>
  <c r="H11" i="61"/>
  <c r="H13" i="61"/>
  <c r="H15" i="61"/>
  <c r="H16" i="61" s="1"/>
  <c r="H14" i="61"/>
  <c r="I54" i="61"/>
  <c r="I53" i="61"/>
  <c r="I55" i="61"/>
  <c r="I56" i="61"/>
  <c r="I57" i="61"/>
  <c r="I58" i="61" s="1"/>
  <c r="I59" i="61" s="1"/>
  <c r="I60" i="61" s="1"/>
  <c r="I61" i="61" s="1"/>
  <c r="I62" i="61" s="1"/>
  <c r="I63" i="61" s="1"/>
  <c r="I64" i="61" s="1"/>
  <c r="I65" i="61" s="1"/>
  <c r="I66" i="61" s="1"/>
  <c r="I67" i="61" s="1"/>
  <c r="I68" i="61" s="1"/>
  <c r="G57" i="61"/>
  <c r="G58" i="61" s="1"/>
  <c r="G59" i="61" s="1"/>
  <c r="G60" i="61" s="1"/>
  <c r="G61" i="61" s="1"/>
  <c r="G62" i="61" s="1"/>
  <c r="G63" i="61" s="1"/>
  <c r="G64" i="61" s="1"/>
  <c r="G65" i="61" s="1"/>
  <c r="G66" i="61" s="1"/>
  <c r="G67" i="61" s="1"/>
  <c r="G68" i="61" s="1"/>
  <c r="G54" i="61"/>
  <c r="G55" i="61"/>
  <c r="G56" i="61"/>
  <c r="G53" i="61"/>
  <c r="G52" i="5"/>
  <c r="G53" i="5" s="1"/>
  <c r="G54" i="5" s="1"/>
  <c r="G55" i="5" s="1"/>
  <c r="G56" i="5" s="1"/>
  <c r="G57" i="5" s="1"/>
  <c r="G58" i="5" s="1"/>
  <c r="G59" i="5" s="1"/>
  <c r="G60" i="5" s="1"/>
  <c r="G61" i="5" s="1"/>
  <c r="G62" i="5" s="1"/>
  <c r="G63" i="5" s="1"/>
  <c r="G51" i="5"/>
  <c r="G50" i="5"/>
  <c r="G49" i="5"/>
  <c r="G48" i="5"/>
  <c r="D29" i="5"/>
  <c r="I29" i="5"/>
  <c r="G29" i="5"/>
  <c r="J29" i="5"/>
  <c r="H29" i="5"/>
  <c r="E29" i="5"/>
  <c r="F29" i="5"/>
  <c r="H14" i="5"/>
  <c r="H12" i="5"/>
  <c r="H15" i="5"/>
  <c r="H16" i="5" s="1"/>
  <c r="H13" i="5"/>
  <c r="H11" i="5"/>
  <c r="F17" i="5"/>
  <c r="F18" i="5"/>
  <c r="J11" i="5"/>
  <c r="J12" i="5"/>
  <c r="J15" i="5"/>
  <c r="J16" i="5" s="1"/>
  <c r="J14" i="5"/>
  <c r="J13" i="5"/>
  <c r="D51" i="5"/>
  <c r="D52" i="5"/>
  <c r="D53" i="5" s="1"/>
  <c r="D50" i="5"/>
  <c r="D49" i="5"/>
  <c r="D48" i="5"/>
  <c r="I15" i="5"/>
  <c r="I16" i="5" s="1"/>
  <c r="I13" i="5"/>
  <c r="I11" i="5"/>
  <c r="I14" i="5"/>
  <c r="I12" i="5"/>
  <c r="K48" i="5"/>
  <c r="K52" i="5"/>
  <c r="K53" i="5" s="1"/>
  <c r="K54" i="5" s="1"/>
  <c r="K55" i="5" s="1"/>
  <c r="K56" i="5" s="1"/>
  <c r="K57" i="5" s="1"/>
  <c r="K58" i="5" s="1"/>
  <c r="K59" i="5" s="1"/>
  <c r="K60" i="5" s="1"/>
  <c r="K61" i="5" s="1"/>
  <c r="K62" i="5" s="1"/>
  <c r="K63" i="5" s="1"/>
  <c r="K51" i="5"/>
  <c r="K50" i="5"/>
  <c r="K49" i="5"/>
  <c r="E50" i="5"/>
  <c r="E48" i="5"/>
  <c r="E52" i="5"/>
  <c r="E53" i="5" s="1"/>
  <c r="E54" i="5" s="1"/>
  <c r="E55" i="5" s="1"/>
  <c r="E56" i="5" s="1"/>
  <c r="E57" i="5" s="1"/>
  <c r="E58" i="5" s="1"/>
  <c r="E59" i="5" s="1"/>
  <c r="E60" i="5" s="1"/>
  <c r="E61" i="5" s="1"/>
  <c r="E62" i="5" s="1"/>
  <c r="E63" i="5" s="1"/>
  <c r="E51" i="5"/>
  <c r="E49" i="5"/>
  <c r="K15" i="5"/>
  <c r="K16" i="5" s="1"/>
  <c r="K13" i="5"/>
  <c r="K11" i="5"/>
  <c r="K14" i="5"/>
  <c r="K12" i="5"/>
  <c r="F52" i="5"/>
  <c r="F53" i="5" s="1"/>
  <c r="F54" i="5" s="1"/>
  <c r="F55" i="5" s="1"/>
  <c r="F56" i="5" s="1"/>
  <c r="F57" i="5" s="1"/>
  <c r="F58" i="5" s="1"/>
  <c r="F59" i="5" s="1"/>
  <c r="F60" i="5" s="1"/>
  <c r="F61" i="5" s="1"/>
  <c r="F62" i="5" s="1"/>
  <c r="F63" i="5" s="1"/>
  <c r="F48" i="5"/>
  <c r="F51" i="5"/>
  <c r="F50" i="5"/>
  <c r="F49" i="5"/>
  <c r="J52" i="5"/>
  <c r="J53" i="5" s="1"/>
  <c r="J54" i="5" s="1"/>
  <c r="J55" i="5" s="1"/>
  <c r="J56" i="5" s="1"/>
  <c r="J57" i="5" s="1"/>
  <c r="J58" i="5" s="1"/>
  <c r="J59" i="5" s="1"/>
  <c r="J60" i="5" s="1"/>
  <c r="J61" i="5" s="1"/>
  <c r="J62" i="5" s="1"/>
  <c r="J63" i="5" s="1"/>
  <c r="J51" i="5"/>
  <c r="J50" i="5"/>
  <c r="J49" i="5"/>
  <c r="J48" i="5"/>
  <c r="I51" i="5"/>
  <c r="I52" i="5"/>
  <c r="I53" i="5" s="1"/>
  <c r="I54" i="5" s="1"/>
  <c r="I55" i="5" s="1"/>
  <c r="I56" i="5" s="1"/>
  <c r="I57" i="5" s="1"/>
  <c r="I58" i="5" s="1"/>
  <c r="I59" i="5" s="1"/>
  <c r="I60" i="5" s="1"/>
  <c r="I61" i="5" s="1"/>
  <c r="I62" i="5" s="1"/>
  <c r="I63" i="5" s="1"/>
  <c r="I50" i="5"/>
  <c r="I49" i="5"/>
  <c r="I48" i="5"/>
  <c r="H52" i="5"/>
  <c r="H53" i="5" s="1"/>
  <c r="H54" i="5" s="1"/>
  <c r="H55" i="5" s="1"/>
  <c r="H56" i="5" s="1"/>
  <c r="H57" i="5" s="1"/>
  <c r="H58" i="5" s="1"/>
  <c r="H59" i="5" s="1"/>
  <c r="H60" i="5" s="1"/>
  <c r="H61" i="5" s="1"/>
  <c r="H62" i="5" s="1"/>
  <c r="H63" i="5" s="1"/>
  <c r="H51" i="5"/>
  <c r="H50" i="5"/>
  <c r="H49" i="5"/>
  <c r="H48" i="5"/>
  <c r="D17" i="5"/>
  <c r="D18" i="5"/>
  <c r="E17" i="5"/>
  <c r="E18" i="5"/>
  <c r="D56" i="59"/>
  <c r="D57" i="59"/>
  <c r="I15" i="4"/>
  <c r="I16" i="4" s="1"/>
  <c r="I13" i="4"/>
  <c r="I11" i="4"/>
  <c r="I14" i="4"/>
  <c r="I12" i="4"/>
  <c r="K14" i="4"/>
  <c r="K12" i="4"/>
  <c r="K15" i="4"/>
  <c r="K16" i="4" s="1"/>
  <c r="K13" i="4"/>
  <c r="K11" i="4"/>
  <c r="F52" i="4"/>
  <c r="F53" i="4" s="1"/>
  <c r="F54" i="4" s="1"/>
  <c r="F55" i="4" s="1"/>
  <c r="F56" i="4" s="1"/>
  <c r="F57" i="4" s="1"/>
  <c r="F58" i="4" s="1"/>
  <c r="F59" i="4" s="1"/>
  <c r="F60" i="4" s="1"/>
  <c r="F61" i="4" s="1"/>
  <c r="F62" i="4" s="1"/>
  <c r="F63" i="4" s="1"/>
  <c r="F51" i="4"/>
  <c r="F50" i="4"/>
  <c r="F49" i="4"/>
  <c r="F48" i="4"/>
  <c r="H49" i="4"/>
  <c r="H48" i="4"/>
  <c r="H52" i="4"/>
  <c r="H53" i="4" s="1"/>
  <c r="H54" i="4" s="1"/>
  <c r="H55" i="4" s="1"/>
  <c r="H56" i="4" s="1"/>
  <c r="H57" i="4" s="1"/>
  <c r="H58" i="4" s="1"/>
  <c r="H59" i="4" s="1"/>
  <c r="H60" i="4" s="1"/>
  <c r="H61" i="4" s="1"/>
  <c r="H62" i="4" s="1"/>
  <c r="H63" i="4" s="1"/>
  <c r="H51" i="4"/>
  <c r="H50" i="4"/>
  <c r="E18" i="4"/>
  <c r="E17" i="4"/>
  <c r="J50" i="4"/>
  <c r="J52" i="4"/>
  <c r="J53" i="4" s="1"/>
  <c r="J54" i="4" s="1"/>
  <c r="J55" i="4" s="1"/>
  <c r="J56" i="4" s="1"/>
  <c r="J57" i="4" s="1"/>
  <c r="J58" i="4" s="1"/>
  <c r="J59" i="4" s="1"/>
  <c r="J60" i="4" s="1"/>
  <c r="J61" i="4" s="1"/>
  <c r="J62" i="4" s="1"/>
  <c r="J63" i="4" s="1"/>
  <c r="J51" i="4"/>
  <c r="J49" i="4"/>
  <c r="J48" i="4"/>
  <c r="H14" i="4"/>
  <c r="H12" i="4"/>
  <c r="H15" i="4"/>
  <c r="H16" i="4" s="1"/>
  <c r="H13" i="4"/>
  <c r="H11" i="4"/>
  <c r="J12" i="4"/>
  <c r="J14" i="4"/>
  <c r="J15" i="4"/>
  <c r="J16" i="4" s="1"/>
  <c r="J13" i="4"/>
  <c r="J11" i="4"/>
  <c r="E52" i="4"/>
  <c r="E53" i="4" s="1"/>
  <c r="E54" i="4" s="1"/>
  <c r="E55" i="4" s="1"/>
  <c r="E56" i="4" s="1"/>
  <c r="E57" i="4" s="1"/>
  <c r="E58" i="4" s="1"/>
  <c r="E59" i="4" s="1"/>
  <c r="E60" i="4" s="1"/>
  <c r="E61" i="4" s="1"/>
  <c r="E62" i="4" s="1"/>
  <c r="E63" i="4" s="1"/>
  <c r="E51" i="4"/>
  <c r="E50" i="4"/>
  <c r="E48" i="4"/>
  <c r="E49" i="4"/>
  <c r="G50" i="4"/>
  <c r="G49" i="4"/>
  <c r="G48" i="4"/>
  <c r="G52" i="4"/>
  <c r="G53" i="4" s="1"/>
  <c r="G54" i="4" s="1"/>
  <c r="G55" i="4" s="1"/>
  <c r="G56" i="4" s="1"/>
  <c r="G57" i="4" s="1"/>
  <c r="G58" i="4" s="1"/>
  <c r="G59" i="4" s="1"/>
  <c r="G60" i="4" s="1"/>
  <c r="G61" i="4" s="1"/>
  <c r="G62" i="4" s="1"/>
  <c r="G63" i="4" s="1"/>
  <c r="G51" i="4"/>
  <c r="I48" i="4"/>
  <c r="I52" i="4"/>
  <c r="I53" i="4" s="1"/>
  <c r="I54" i="4" s="1"/>
  <c r="I55" i="4" s="1"/>
  <c r="I56" i="4" s="1"/>
  <c r="I57" i="4" s="1"/>
  <c r="I58" i="4" s="1"/>
  <c r="I59" i="4" s="1"/>
  <c r="I60" i="4" s="1"/>
  <c r="I61" i="4" s="1"/>
  <c r="I62" i="4" s="1"/>
  <c r="I63" i="4" s="1"/>
  <c r="I51" i="4"/>
  <c r="I50" i="4"/>
  <c r="I49" i="4"/>
  <c r="K52" i="4"/>
  <c r="K53" i="4" s="1"/>
  <c r="K54" i="4" s="1"/>
  <c r="K55" i="4" s="1"/>
  <c r="K56" i="4" s="1"/>
  <c r="K57" i="4" s="1"/>
  <c r="K58" i="4" s="1"/>
  <c r="K59" i="4" s="1"/>
  <c r="K60" i="4" s="1"/>
  <c r="K61" i="4" s="1"/>
  <c r="K62" i="4" s="1"/>
  <c r="K63" i="4" s="1"/>
  <c r="K51" i="4"/>
  <c r="K50" i="4"/>
  <c r="K49" i="4"/>
  <c r="K48" i="4"/>
  <c r="D17" i="4"/>
  <c r="D18" i="4"/>
  <c r="F17" i="4"/>
  <c r="F18" i="4"/>
  <c r="J29" i="4"/>
  <c r="I29" i="4"/>
  <c r="G29" i="4"/>
  <c r="E29" i="4"/>
  <c r="H29" i="4"/>
  <c r="F29" i="4"/>
  <c r="D29" i="4"/>
  <c r="D52" i="4"/>
  <c r="D53" i="4" s="1"/>
  <c r="D51" i="4"/>
  <c r="D50" i="4"/>
  <c r="D49" i="4"/>
  <c r="D48" i="4"/>
  <c r="I32" i="6"/>
  <c r="I36" i="6" s="1"/>
  <c r="I37" i="6"/>
  <c r="I42" i="6" s="1"/>
  <c r="I35" i="6"/>
  <c r="I43" i="6" s="1"/>
  <c r="I44" i="6" s="1"/>
  <c r="E32" i="6"/>
  <c r="E36" i="6" s="1"/>
  <c r="E37" i="6"/>
  <c r="E35" i="6"/>
  <c r="E43" i="6" s="1"/>
  <c r="E44" i="6" s="1"/>
  <c r="J32" i="6"/>
  <c r="J36" i="6" s="1"/>
  <c r="J37" i="6"/>
  <c r="J35" i="6"/>
  <c r="J43" i="6" s="1"/>
  <c r="J44" i="6" s="1"/>
  <c r="H37" i="6"/>
  <c r="H42" i="6" s="1"/>
  <c r="H35" i="6"/>
  <c r="H43" i="6" s="1"/>
  <c r="H44" i="6" s="1"/>
  <c r="H32" i="6"/>
  <c r="H36" i="6" s="1"/>
  <c r="J23" i="59"/>
  <c r="F24" i="3"/>
  <c r="F25" i="3" s="1"/>
  <c r="F26" i="3" s="1"/>
  <c r="J5" i="3" s="1"/>
  <c r="F21" i="60"/>
  <c r="F22" i="60"/>
  <c r="F19" i="60"/>
  <c r="I37" i="60"/>
  <c r="I35" i="60"/>
  <c r="I32" i="60"/>
  <c r="I36" i="60" s="1"/>
  <c r="E37" i="60"/>
  <c r="E35" i="60"/>
  <c r="E32" i="60"/>
  <c r="E36" i="60" s="1"/>
  <c r="H32" i="60"/>
  <c r="H36" i="60" s="1"/>
  <c r="H37" i="60"/>
  <c r="H35" i="60"/>
  <c r="D32" i="60"/>
  <c r="D37" i="60"/>
  <c r="D35" i="60"/>
  <c r="J22" i="60"/>
  <c r="G37" i="60"/>
  <c r="G35" i="60"/>
  <c r="G32" i="60"/>
  <c r="G36" i="60" s="1"/>
  <c r="J32" i="60"/>
  <c r="J36" i="60" s="1"/>
  <c r="J37" i="60"/>
  <c r="J35" i="60"/>
  <c r="F32" i="60"/>
  <c r="F36" i="60" s="1"/>
  <c r="F37" i="60"/>
  <c r="F35" i="60"/>
  <c r="E33" i="59"/>
  <c r="E31" i="59"/>
  <c r="F31" i="59"/>
  <c r="F33" i="59"/>
  <c r="I33" i="59"/>
  <c r="I31" i="59"/>
  <c r="H31" i="59"/>
  <c r="H33" i="59"/>
  <c r="G31" i="59"/>
  <c r="G33" i="59"/>
  <c r="J31" i="59"/>
  <c r="J33" i="59"/>
  <c r="D31" i="59"/>
  <c r="D33" i="59"/>
  <c r="I23" i="59"/>
  <c r="H20" i="7"/>
  <c r="H21" i="7"/>
  <c r="H19" i="7"/>
  <c r="H24" i="7" s="1"/>
  <c r="H25" i="7" s="1"/>
  <c r="H26" i="7" s="1"/>
  <c r="I37" i="7"/>
  <c r="I35" i="7"/>
  <c r="I32" i="7"/>
  <c r="I36" i="7" s="1"/>
  <c r="E37" i="7"/>
  <c r="E35" i="7"/>
  <c r="E32" i="7"/>
  <c r="E36" i="7" s="1"/>
  <c r="D32" i="7"/>
  <c r="D36" i="7" s="1"/>
  <c r="D37" i="7"/>
  <c r="D35" i="7"/>
  <c r="J22" i="7"/>
  <c r="H22" i="7"/>
  <c r="G37" i="7"/>
  <c r="G35" i="7"/>
  <c r="G32" i="7"/>
  <c r="G36" i="7" s="1"/>
  <c r="D57" i="7"/>
  <c r="D56" i="7"/>
  <c r="I19" i="7"/>
  <c r="J23" i="6"/>
  <c r="J24" i="6"/>
  <c r="J25" i="6" s="1"/>
  <c r="J26" i="6" s="1"/>
  <c r="H23" i="6"/>
  <c r="E24" i="3"/>
  <c r="E25" i="3" s="1"/>
  <c r="E26" i="3" s="1"/>
  <c r="I5" i="3" s="1"/>
  <c r="E23" i="3"/>
  <c r="I37" i="3"/>
  <c r="I35" i="3"/>
  <c r="I32" i="3"/>
  <c r="I36" i="3" s="1"/>
  <c r="E37" i="3"/>
  <c r="E35" i="3"/>
  <c r="E32" i="3"/>
  <c r="E36" i="3" s="1"/>
  <c r="H32" i="3"/>
  <c r="H36" i="3" s="1"/>
  <c r="H37" i="3"/>
  <c r="H35" i="3"/>
  <c r="D36" i="3"/>
  <c r="D37" i="3"/>
  <c r="D35" i="3"/>
  <c r="J22" i="3"/>
  <c r="H22" i="3"/>
  <c r="G37" i="3"/>
  <c r="G35" i="3"/>
  <c r="G32" i="3"/>
  <c r="G36" i="3" s="1"/>
  <c r="J32" i="3"/>
  <c r="J36" i="3" s="1"/>
  <c r="J37" i="3"/>
  <c r="J35" i="3"/>
  <c r="F32" i="3"/>
  <c r="F36" i="3" s="1"/>
  <c r="F37" i="3"/>
  <c r="F35" i="3"/>
  <c r="D57" i="3"/>
  <c r="D56" i="3"/>
  <c r="I19" i="3"/>
  <c r="E22" i="2"/>
  <c r="I17" i="2"/>
  <c r="I20" i="2" s="1"/>
  <c r="I18" i="2"/>
  <c r="G33" i="2"/>
  <c r="G31" i="2"/>
  <c r="D22" i="2"/>
  <c r="F22" i="2"/>
  <c r="K17" i="2"/>
  <c r="K18" i="2"/>
  <c r="K19" i="2" s="1"/>
  <c r="K20" i="2" s="1"/>
  <c r="K21" i="2" s="1"/>
  <c r="K22" i="2" s="1"/>
  <c r="K23" i="2" s="1"/>
  <c r="K24" i="2" s="1"/>
  <c r="K25" i="2" s="1"/>
  <c r="K26" i="2" s="1"/>
  <c r="H23" i="59"/>
  <c r="J19" i="60" l="1"/>
  <c r="I19" i="8"/>
  <c r="I24" i="8" s="1"/>
  <c r="I25" i="8" s="1"/>
  <c r="I26" i="8" s="1"/>
  <c r="D21" i="2"/>
  <c r="J19" i="8"/>
  <c r="J24" i="8" s="1"/>
  <c r="J25" i="8" s="1"/>
  <c r="J26" i="8" s="1"/>
  <c r="H35" i="8"/>
  <c r="H37" i="8"/>
  <c r="H32" i="8"/>
  <c r="H36" i="8" s="1"/>
  <c r="I22" i="8"/>
  <c r="I21" i="8"/>
  <c r="J22" i="8"/>
  <c r="J21" i="8"/>
  <c r="E35" i="8"/>
  <c r="E32" i="8"/>
  <c r="E36" i="8" s="1"/>
  <c r="E37" i="8"/>
  <c r="F23" i="8"/>
  <c r="F24" i="8"/>
  <c r="F25" i="8" s="1"/>
  <c r="F26" i="8" s="1"/>
  <c r="J5" i="8" s="1"/>
  <c r="H20" i="8"/>
  <c r="H21" i="8"/>
  <c r="H19" i="8"/>
  <c r="H24" i="8" s="1"/>
  <c r="H25" i="8" s="1"/>
  <c r="H26" i="8" s="1"/>
  <c r="J37" i="8"/>
  <c r="J32" i="8"/>
  <c r="J36" i="8" s="1"/>
  <c r="J35" i="8"/>
  <c r="H22" i="8"/>
  <c r="I37" i="8"/>
  <c r="I35" i="8"/>
  <c r="I32" i="8"/>
  <c r="I36" i="8" s="1"/>
  <c r="F32" i="8"/>
  <c r="F36" i="8" s="1"/>
  <c r="F35" i="8"/>
  <c r="F37" i="8"/>
  <c r="D58" i="8"/>
  <c r="D59" i="8" s="1"/>
  <c r="D60" i="8" s="1"/>
  <c r="D61" i="8" s="1"/>
  <c r="D62" i="8" s="1"/>
  <c r="D63" i="8" s="1"/>
  <c r="D57" i="8"/>
  <c r="D56" i="8"/>
  <c r="G35" i="8"/>
  <c r="G37" i="8"/>
  <c r="G32" i="8"/>
  <c r="G36" i="8" s="1"/>
  <c r="E23" i="8"/>
  <c r="E24" i="8"/>
  <c r="E25" i="8" s="1"/>
  <c r="E26" i="8" s="1"/>
  <c r="I5" i="8" s="1"/>
  <c r="D32" i="8"/>
  <c r="D36" i="8" s="1"/>
  <c r="D37" i="8"/>
  <c r="D35" i="8"/>
  <c r="H21" i="67"/>
  <c r="H19" i="67"/>
  <c r="H24" i="67" s="1"/>
  <c r="H25" i="67" s="1"/>
  <c r="H26" i="67" s="1"/>
  <c r="H20" i="67"/>
  <c r="D37" i="67"/>
  <c r="D32" i="67"/>
  <c r="D36" i="67" s="1"/>
  <c r="D35" i="67"/>
  <c r="I19" i="67"/>
  <c r="E23" i="67"/>
  <c r="E24" i="67"/>
  <c r="E25" i="67" s="1"/>
  <c r="E26" i="67" s="1"/>
  <c r="I5" i="67" s="1"/>
  <c r="I21" i="67"/>
  <c r="I22" i="67"/>
  <c r="D57" i="67"/>
  <c r="D58" i="67"/>
  <c r="D59" i="67" s="1"/>
  <c r="D60" i="67" s="1"/>
  <c r="D61" i="67" s="1"/>
  <c r="D62" i="67" s="1"/>
  <c r="D63" i="67" s="1"/>
  <c r="D56" i="67"/>
  <c r="J32" i="67"/>
  <c r="J36" i="67" s="1"/>
  <c r="J35" i="67"/>
  <c r="J37" i="67"/>
  <c r="J19" i="67"/>
  <c r="J22" i="67"/>
  <c r="J21" i="67"/>
  <c r="I35" i="67"/>
  <c r="I37" i="67"/>
  <c r="I32" i="67"/>
  <c r="I36" i="67" s="1"/>
  <c r="F37" i="67"/>
  <c r="F32" i="67"/>
  <c r="F36" i="67" s="1"/>
  <c r="F35" i="67"/>
  <c r="H32" i="67"/>
  <c r="H36" i="67" s="1"/>
  <c r="H35" i="67"/>
  <c r="H37" i="67"/>
  <c r="E32" i="67"/>
  <c r="E36" i="67" s="1"/>
  <c r="E35" i="67"/>
  <c r="E37" i="67"/>
  <c r="H22" i="67"/>
  <c r="G32" i="67"/>
  <c r="G36" i="67" s="1"/>
  <c r="G35" i="67"/>
  <c r="G37" i="67"/>
  <c r="E21" i="60"/>
  <c r="I22" i="7"/>
  <c r="J21" i="60"/>
  <c r="E19" i="60"/>
  <c r="E23" i="60" s="1"/>
  <c r="H17" i="60"/>
  <c r="H19" i="60" s="1"/>
  <c r="H24" i="60" s="1"/>
  <c r="H25" i="60" s="1"/>
  <c r="H26" i="60" s="1"/>
  <c r="D20" i="2"/>
  <c r="H21" i="3"/>
  <c r="J32" i="7"/>
  <c r="J36" i="7" s="1"/>
  <c r="F24" i="7"/>
  <c r="F25" i="7" s="1"/>
  <c r="F26" i="7" s="1"/>
  <c r="J5" i="7" s="1"/>
  <c r="J37" i="7"/>
  <c r="J38" i="7" s="1"/>
  <c r="H20" i="3"/>
  <c r="F37" i="7"/>
  <c r="I41" i="7" s="1"/>
  <c r="I42" i="7" s="1"/>
  <c r="I19" i="60"/>
  <c r="I24" i="60" s="1"/>
  <c r="I25" i="60" s="1"/>
  <c r="I26" i="60" s="1"/>
  <c r="I18" i="60"/>
  <c r="I22" i="60" s="1"/>
  <c r="D54" i="60"/>
  <c r="D57" i="60" s="1"/>
  <c r="I33" i="2"/>
  <c r="E33" i="2"/>
  <c r="J33" i="2"/>
  <c r="D55" i="2"/>
  <c r="D58" i="2" s="1"/>
  <c r="D59" i="2" s="1"/>
  <c r="D60" i="2" s="1"/>
  <c r="D61" i="2" s="1"/>
  <c r="D62" i="2" s="1"/>
  <c r="D63" i="2" s="1"/>
  <c r="E23" i="7"/>
  <c r="F31" i="2"/>
  <c r="F32" i="2" s="1"/>
  <c r="F36" i="2" s="1"/>
  <c r="F35" i="7"/>
  <c r="F43" i="7" s="1"/>
  <c r="F44" i="7" s="1"/>
  <c r="J19" i="7"/>
  <c r="J23" i="7" s="1"/>
  <c r="J22" i="65"/>
  <c r="J21" i="65"/>
  <c r="F23" i="65"/>
  <c r="F24" i="65"/>
  <c r="F25" i="65" s="1"/>
  <c r="F26" i="65" s="1"/>
  <c r="J5" i="65" s="1"/>
  <c r="J37" i="65"/>
  <c r="J35" i="65"/>
  <c r="J32" i="65"/>
  <c r="J36" i="65" s="1"/>
  <c r="D58" i="65"/>
  <c r="D59" i="65" s="1"/>
  <c r="D60" i="65" s="1"/>
  <c r="D61" i="65" s="1"/>
  <c r="D62" i="65" s="1"/>
  <c r="D63" i="65" s="1"/>
  <c r="D56" i="65"/>
  <c r="D57" i="65"/>
  <c r="I37" i="65"/>
  <c r="I35" i="65"/>
  <c r="I32" i="65"/>
  <c r="I36" i="65" s="1"/>
  <c r="E32" i="65"/>
  <c r="E36" i="65" s="1"/>
  <c r="E35" i="65"/>
  <c r="E37" i="65"/>
  <c r="E23" i="65"/>
  <c r="E24" i="65"/>
  <c r="E25" i="65" s="1"/>
  <c r="E26" i="65" s="1"/>
  <c r="I5" i="65" s="1"/>
  <c r="D37" i="65"/>
  <c r="D32" i="65"/>
  <c r="D36" i="65" s="1"/>
  <c r="D35" i="65"/>
  <c r="H21" i="65"/>
  <c r="H20" i="65"/>
  <c r="H19" i="65"/>
  <c r="H24" i="65" s="1"/>
  <c r="H25" i="65" s="1"/>
  <c r="H26" i="65" s="1"/>
  <c r="H32" i="65"/>
  <c r="H36" i="65" s="1"/>
  <c r="H35" i="65"/>
  <c r="H37" i="65"/>
  <c r="I19" i="65"/>
  <c r="H23" i="65"/>
  <c r="H22" i="65"/>
  <c r="G32" i="65"/>
  <c r="G36" i="65" s="1"/>
  <c r="G35" i="65"/>
  <c r="G37" i="65"/>
  <c r="I21" i="65"/>
  <c r="I22" i="65"/>
  <c r="F32" i="65"/>
  <c r="F36" i="65" s="1"/>
  <c r="F35" i="65"/>
  <c r="F37" i="65"/>
  <c r="J19" i="65"/>
  <c r="F24" i="63"/>
  <c r="F25" i="63" s="1"/>
  <c r="F26" i="63" s="1"/>
  <c r="J5" i="63" s="1"/>
  <c r="I19" i="63"/>
  <c r="I24" i="63" s="1"/>
  <c r="I25" i="63" s="1"/>
  <c r="I26" i="63" s="1"/>
  <c r="D37" i="63"/>
  <c r="D32" i="63"/>
  <c r="D36" i="63" s="1"/>
  <c r="D35" i="63"/>
  <c r="J19" i="63"/>
  <c r="G32" i="63"/>
  <c r="G36" i="63" s="1"/>
  <c r="G37" i="63"/>
  <c r="G35" i="63"/>
  <c r="J22" i="63"/>
  <c r="J21" i="63"/>
  <c r="H21" i="63"/>
  <c r="H19" i="63"/>
  <c r="H24" i="63" s="1"/>
  <c r="H25" i="63" s="1"/>
  <c r="H26" i="63" s="1"/>
  <c r="H20" i="63"/>
  <c r="J35" i="63"/>
  <c r="J32" i="63"/>
  <c r="J36" i="63" s="1"/>
  <c r="J37" i="63"/>
  <c r="I32" i="63"/>
  <c r="I36" i="63" s="1"/>
  <c r="I35" i="63"/>
  <c r="I37" i="63"/>
  <c r="H32" i="63"/>
  <c r="H36" i="63" s="1"/>
  <c r="H35" i="63"/>
  <c r="H37" i="63"/>
  <c r="E23" i="63"/>
  <c r="E24" i="63"/>
  <c r="E25" i="63" s="1"/>
  <c r="E26" i="63" s="1"/>
  <c r="I5" i="63" s="1"/>
  <c r="I22" i="63"/>
  <c r="I21" i="63"/>
  <c r="E32" i="63"/>
  <c r="E36" i="63" s="1"/>
  <c r="E35" i="63"/>
  <c r="E37" i="63"/>
  <c r="D58" i="63"/>
  <c r="D59" i="63" s="1"/>
  <c r="D60" i="63" s="1"/>
  <c r="D61" i="63" s="1"/>
  <c r="D62" i="63" s="1"/>
  <c r="D63" i="63" s="1"/>
  <c r="D57" i="63"/>
  <c r="D56" i="63"/>
  <c r="H22" i="63"/>
  <c r="F32" i="63"/>
  <c r="F36" i="63" s="1"/>
  <c r="F35" i="63"/>
  <c r="F37" i="63"/>
  <c r="J21" i="7"/>
  <c r="H35" i="7"/>
  <c r="H43" i="7" s="1"/>
  <c r="H44" i="7" s="1"/>
  <c r="H37" i="7"/>
  <c r="H39" i="7" s="1"/>
  <c r="J21" i="3"/>
  <c r="H33" i="2"/>
  <c r="D31" i="2"/>
  <c r="D32" i="2" s="1"/>
  <c r="D36" i="2" s="1"/>
  <c r="F19" i="2"/>
  <c r="F24" i="2" s="1"/>
  <c r="F25" i="2" s="1"/>
  <c r="F26" i="2" s="1"/>
  <c r="J5" i="2" s="1"/>
  <c r="F21" i="2"/>
  <c r="E19" i="2"/>
  <c r="E24" i="2" s="1"/>
  <c r="E25" i="2" s="1"/>
  <c r="E26" i="2" s="1"/>
  <c r="I5" i="2" s="1"/>
  <c r="E20" i="2"/>
  <c r="I22" i="3"/>
  <c r="H35" i="62"/>
  <c r="H32" i="62"/>
  <c r="H36" i="62" s="1"/>
  <c r="H37" i="62"/>
  <c r="J23" i="62"/>
  <c r="J24" i="62"/>
  <c r="J25" i="62" s="1"/>
  <c r="J26" i="62" s="1"/>
  <c r="J22" i="62"/>
  <c r="J21" i="62"/>
  <c r="G32" i="62"/>
  <c r="G36" i="62" s="1"/>
  <c r="G37" i="62"/>
  <c r="G35" i="62"/>
  <c r="D37" i="62"/>
  <c r="D35" i="62"/>
  <c r="D32" i="62"/>
  <c r="D36" i="62" s="1"/>
  <c r="I23" i="62"/>
  <c r="I24" i="62"/>
  <c r="I25" i="62" s="1"/>
  <c r="I26" i="62" s="1"/>
  <c r="I32" i="62"/>
  <c r="I36" i="62" s="1"/>
  <c r="I35" i="62"/>
  <c r="I37" i="62"/>
  <c r="I22" i="62"/>
  <c r="I21" i="62"/>
  <c r="D57" i="62"/>
  <c r="D56" i="62"/>
  <c r="D58" i="62"/>
  <c r="D59" i="62" s="1"/>
  <c r="D60" i="62" s="1"/>
  <c r="D61" i="62" s="1"/>
  <c r="D62" i="62" s="1"/>
  <c r="D63" i="62" s="1"/>
  <c r="H21" i="62"/>
  <c r="H20" i="62"/>
  <c r="H19" i="62"/>
  <c r="H24" i="62" s="1"/>
  <c r="H25" i="62" s="1"/>
  <c r="H26" i="62" s="1"/>
  <c r="H23" i="62"/>
  <c r="H22" i="62"/>
  <c r="E37" i="62"/>
  <c r="E32" i="62"/>
  <c r="E36" i="62" s="1"/>
  <c r="E35" i="62"/>
  <c r="E23" i="62"/>
  <c r="E24" i="62"/>
  <c r="E25" i="62" s="1"/>
  <c r="E26" i="62" s="1"/>
  <c r="I5" i="62" s="1"/>
  <c r="J35" i="62"/>
  <c r="J37" i="62"/>
  <c r="J32" i="62"/>
  <c r="J36" i="62" s="1"/>
  <c r="F32" i="62"/>
  <c r="F36" i="62" s="1"/>
  <c r="F35" i="62"/>
  <c r="F37" i="62"/>
  <c r="J19" i="3"/>
  <c r="J23" i="3" s="1"/>
  <c r="H18" i="2"/>
  <c r="H21" i="2" s="1"/>
  <c r="J18" i="2"/>
  <c r="J22" i="2" s="1"/>
  <c r="J18" i="61"/>
  <c r="J17" i="61"/>
  <c r="J20" i="61" s="1"/>
  <c r="H18" i="61"/>
  <c r="H22" i="61" s="1"/>
  <c r="H17" i="61"/>
  <c r="E21" i="61"/>
  <c r="E22" i="61"/>
  <c r="E19" i="61"/>
  <c r="E20" i="61"/>
  <c r="F22" i="61"/>
  <c r="F21" i="61"/>
  <c r="D59" i="61"/>
  <c r="D60" i="61"/>
  <c r="I18" i="61"/>
  <c r="I17" i="61"/>
  <c r="I31" i="61"/>
  <c r="I33" i="61"/>
  <c r="J31" i="61"/>
  <c r="J33" i="61"/>
  <c r="F31" i="61"/>
  <c r="F33" i="61"/>
  <c r="D33" i="61"/>
  <c r="D31" i="61"/>
  <c r="K18" i="61"/>
  <c r="K19" i="61" s="1"/>
  <c r="K20" i="61" s="1"/>
  <c r="K21" i="61" s="1"/>
  <c r="K22" i="61" s="1"/>
  <c r="K23" i="61" s="1"/>
  <c r="K24" i="61" s="1"/>
  <c r="K25" i="61" s="1"/>
  <c r="K26" i="61" s="1"/>
  <c r="K17" i="61"/>
  <c r="D21" i="61"/>
  <c r="D22" i="61"/>
  <c r="E31" i="61"/>
  <c r="E33" i="61"/>
  <c r="D20" i="61"/>
  <c r="D19" i="61"/>
  <c r="D23" i="61" s="1"/>
  <c r="G33" i="61"/>
  <c r="G31" i="61"/>
  <c r="F20" i="61"/>
  <c r="F19" i="61"/>
  <c r="H33" i="61"/>
  <c r="H31" i="61"/>
  <c r="H18" i="5"/>
  <c r="H22" i="5" s="1"/>
  <c r="H17" i="5"/>
  <c r="I17" i="5"/>
  <c r="I20" i="5" s="1"/>
  <c r="I18" i="5"/>
  <c r="K17" i="5"/>
  <c r="K18" i="5"/>
  <c r="K19" i="5" s="1"/>
  <c r="K20" i="5" s="1"/>
  <c r="K21" i="5" s="1"/>
  <c r="K22" i="5" s="1"/>
  <c r="K23" i="5" s="1"/>
  <c r="K24" i="5" s="1"/>
  <c r="K25" i="5" s="1"/>
  <c r="K26" i="5" s="1"/>
  <c r="D54" i="5"/>
  <c r="D55" i="5"/>
  <c r="H33" i="5"/>
  <c r="H31" i="5"/>
  <c r="E22" i="5"/>
  <c r="E21" i="5"/>
  <c r="J33" i="5"/>
  <c r="J31" i="5"/>
  <c r="E20" i="5"/>
  <c r="E19" i="5"/>
  <c r="G31" i="5"/>
  <c r="G33" i="5"/>
  <c r="F33" i="5"/>
  <c r="F31" i="5"/>
  <c r="D21" i="5"/>
  <c r="D22" i="5"/>
  <c r="I31" i="5"/>
  <c r="I33" i="5"/>
  <c r="D19" i="5"/>
  <c r="D23" i="5" s="1"/>
  <c r="D20" i="5"/>
  <c r="J18" i="5"/>
  <c r="J17" i="5"/>
  <c r="D33" i="5"/>
  <c r="D31" i="5"/>
  <c r="E31" i="5"/>
  <c r="E33" i="5"/>
  <c r="F21" i="5"/>
  <c r="F22" i="5"/>
  <c r="F20" i="5"/>
  <c r="F19" i="5"/>
  <c r="G31" i="4"/>
  <c r="G33" i="4"/>
  <c r="I33" i="4"/>
  <c r="I31" i="4"/>
  <c r="J33" i="4"/>
  <c r="J31" i="4"/>
  <c r="H18" i="4"/>
  <c r="H22" i="4" s="1"/>
  <c r="H17" i="4"/>
  <c r="F21" i="4"/>
  <c r="F22" i="4"/>
  <c r="F20" i="4"/>
  <c r="F19" i="4"/>
  <c r="D21" i="4"/>
  <c r="D22" i="4"/>
  <c r="D19" i="4"/>
  <c r="D23" i="4" s="1"/>
  <c r="D20" i="4"/>
  <c r="K17" i="4"/>
  <c r="K18" i="4"/>
  <c r="K19" i="4" s="1"/>
  <c r="K20" i="4" s="1"/>
  <c r="K21" i="4" s="1"/>
  <c r="K22" i="4" s="1"/>
  <c r="K23" i="4" s="1"/>
  <c r="K24" i="4" s="1"/>
  <c r="K25" i="4" s="1"/>
  <c r="K26" i="4" s="1"/>
  <c r="E19" i="4"/>
  <c r="E20" i="4"/>
  <c r="D55" i="4"/>
  <c r="D54" i="4"/>
  <c r="E22" i="4"/>
  <c r="E21" i="4"/>
  <c r="D33" i="4"/>
  <c r="D31" i="4"/>
  <c r="F33" i="4"/>
  <c r="F31" i="4"/>
  <c r="J18" i="4"/>
  <c r="J17" i="4"/>
  <c r="H33" i="4"/>
  <c r="H31" i="4"/>
  <c r="E33" i="4"/>
  <c r="E31" i="4"/>
  <c r="I17" i="4"/>
  <c r="I18" i="4"/>
  <c r="J39" i="6"/>
  <c r="J38" i="6"/>
  <c r="J40" i="6"/>
  <c r="H39" i="6"/>
  <c r="H40" i="6"/>
  <c r="H38" i="6"/>
  <c r="J42" i="6"/>
  <c r="E40" i="6"/>
  <c r="E38" i="6"/>
  <c r="E41" i="6"/>
  <c r="E42" i="6" s="1"/>
  <c r="E39" i="6"/>
  <c r="I40" i="6"/>
  <c r="I38" i="6"/>
  <c r="I39" i="6"/>
  <c r="H23" i="3"/>
  <c r="H23" i="7"/>
  <c r="F24" i="60"/>
  <c r="F25" i="60" s="1"/>
  <c r="F26" i="60" s="1"/>
  <c r="J5" i="60" s="1"/>
  <c r="F23" i="60"/>
  <c r="D36" i="60"/>
  <c r="A32" i="60"/>
  <c r="J24" i="60"/>
  <c r="J25" i="60" s="1"/>
  <c r="J26" i="60" s="1"/>
  <c r="J23" i="60"/>
  <c r="I41" i="60"/>
  <c r="I42" i="60" s="1"/>
  <c r="G41" i="60"/>
  <c r="G42" i="60" s="1"/>
  <c r="F40" i="60"/>
  <c r="F38" i="60"/>
  <c r="J41" i="60"/>
  <c r="J42" i="60" s="1"/>
  <c r="H41" i="60"/>
  <c r="H42" i="60" s="1"/>
  <c r="F41" i="60"/>
  <c r="F42" i="60" s="1"/>
  <c r="F39" i="60"/>
  <c r="J43" i="60"/>
  <c r="J44" i="60" s="1"/>
  <c r="G43" i="60"/>
  <c r="G44" i="60" s="1"/>
  <c r="D43" i="60"/>
  <c r="D44" i="60" s="1"/>
  <c r="H40" i="60"/>
  <c r="H38" i="60"/>
  <c r="H39" i="60"/>
  <c r="E41" i="60"/>
  <c r="E42" i="60" s="1"/>
  <c r="E39" i="60"/>
  <c r="E40" i="60"/>
  <c r="E38" i="60"/>
  <c r="I43" i="60"/>
  <c r="I44" i="60" s="1"/>
  <c r="F43" i="60"/>
  <c r="F44" i="60" s="1"/>
  <c r="J40" i="60"/>
  <c r="J38" i="60"/>
  <c r="J39" i="60"/>
  <c r="G39" i="60"/>
  <c r="G40" i="60"/>
  <c r="G38" i="60"/>
  <c r="D40" i="60"/>
  <c r="D38" i="60"/>
  <c r="D41" i="60"/>
  <c r="D42" i="60" s="1"/>
  <c r="D39" i="60"/>
  <c r="H43" i="60"/>
  <c r="H44" i="60" s="1"/>
  <c r="E43" i="60"/>
  <c r="E44" i="60" s="1"/>
  <c r="I39" i="60"/>
  <c r="I40" i="60"/>
  <c r="I38" i="60"/>
  <c r="D35" i="59"/>
  <c r="D43" i="59" s="1"/>
  <c r="D44" i="59" s="1"/>
  <c r="D37" i="59"/>
  <c r="D32" i="59"/>
  <c r="D36" i="59" s="1"/>
  <c r="J37" i="59"/>
  <c r="J32" i="59"/>
  <c r="J36" i="59" s="1"/>
  <c r="J35" i="59"/>
  <c r="J43" i="59" s="1"/>
  <c r="J44" i="59" s="1"/>
  <c r="G32" i="59"/>
  <c r="G36" i="59" s="1"/>
  <c r="G35" i="59"/>
  <c r="G43" i="59" s="1"/>
  <c r="G44" i="59" s="1"/>
  <c r="G37" i="59"/>
  <c r="H37" i="59"/>
  <c r="H32" i="59"/>
  <c r="H36" i="59" s="1"/>
  <c r="H35" i="59"/>
  <c r="H43" i="59" s="1"/>
  <c r="H44" i="59" s="1"/>
  <c r="F35" i="59"/>
  <c r="F43" i="59" s="1"/>
  <c r="F44" i="59" s="1"/>
  <c r="F37" i="59"/>
  <c r="F32" i="59"/>
  <c r="F36" i="59" s="1"/>
  <c r="I32" i="59"/>
  <c r="I36" i="59" s="1"/>
  <c r="I37" i="59"/>
  <c r="I35" i="59"/>
  <c r="I43" i="59" s="1"/>
  <c r="I44" i="59" s="1"/>
  <c r="E35" i="59"/>
  <c r="E43" i="59" s="1"/>
  <c r="E44" i="59" s="1"/>
  <c r="E32" i="59"/>
  <c r="E36" i="59" s="1"/>
  <c r="E37" i="59"/>
  <c r="J43" i="7"/>
  <c r="J44" i="7" s="1"/>
  <c r="G43" i="7"/>
  <c r="G44" i="7" s="1"/>
  <c r="D43" i="7"/>
  <c r="D44" i="7" s="1"/>
  <c r="E41" i="7"/>
  <c r="E42" i="7" s="1"/>
  <c r="E39" i="7"/>
  <c r="E40" i="7"/>
  <c r="E38" i="7"/>
  <c r="I43" i="7"/>
  <c r="I44" i="7" s="1"/>
  <c r="I23" i="7"/>
  <c r="I24" i="7"/>
  <c r="I25" i="7" s="1"/>
  <c r="I26" i="7" s="1"/>
  <c r="G39" i="7"/>
  <c r="G40" i="7"/>
  <c r="G38" i="7"/>
  <c r="D40" i="7"/>
  <c r="D38" i="7"/>
  <c r="D41" i="7"/>
  <c r="D42" i="7" s="1"/>
  <c r="D39" i="7"/>
  <c r="E43" i="7"/>
  <c r="E44" i="7" s="1"/>
  <c r="I39" i="7"/>
  <c r="I40" i="7"/>
  <c r="I38" i="7"/>
  <c r="I41" i="3"/>
  <c r="I42" i="3" s="1"/>
  <c r="G41" i="3"/>
  <c r="G42" i="3" s="1"/>
  <c r="F40" i="3"/>
  <c r="F38" i="3"/>
  <c r="J41" i="3"/>
  <c r="J42" i="3" s="1"/>
  <c r="H41" i="3"/>
  <c r="H42" i="3" s="1"/>
  <c r="F41" i="3"/>
  <c r="F42" i="3" s="1"/>
  <c r="F39" i="3"/>
  <c r="J43" i="3"/>
  <c r="J44" i="3" s="1"/>
  <c r="G43" i="3"/>
  <c r="G44" i="3" s="1"/>
  <c r="D43" i="3"/>
  <c r="D44" i="3" s="1"/>
  <c r="H40" i="3"/>
  <c r="H38" i="3"/>
  <c r="H39" i="3"/>
  <c r="E41" i="3"/>
  <c r="E42" i="3" s="1"/>
  <c r="E39" i="3"/>
  <c r="E40" i="3"/>
  <c r="E38" i="3"/>
  <c r="I43" i="3"/>
  <c r="I44" i="3" s="1"/>
  <c r="I23" i="3"/>
  <c r="I24" i="3"/>
  <c r="I25" i="3" s="1"/>
  <c r="I26" i="3" s="1"/>
  <c r="F43" i="3"/>
  <c r="F44" i="3" s="1"/>
  <c r="J40" i="3"/>
  <c r="J38" i="3"/>
  <c r="J39" i="3"/>
  <c r="G39" i="3"/>
  <c r="G40" i="3"/>
  <c r="G38" i="3"/>
  <c r="D40" i="3"/>
  <c r="D38" i="3"/>
  <c r="D41" i="3"/>
  <c r="D42" i="3" s="1"/>
  <c r="D39" i="3"/>
  <c r="H43" i="3"/>
  <c r="H44" i="3" s="1"/>
  <c r="E43" i="3"/>
  <c r="E44" i="3" s="1"/>
  <c r="I39" i="3"/>
  <c r="I40" i="3"/>
  <c r="I38" i="3"/>
  <c r="I19" i="2"/>
  <c r="I24" i="2" s="1"/>
  <c r="I25" i="2" s="1"/>
  <c r="I26" i="2" s="1"/>
  <c r="H20" i="2"/>
  <c r="H19" i="2"/>
  <c r="H24" i="2" s="1"/>
  <c r="H25" i="2" s="1"/>
  <c r="H26" i="2" s="1"/>
  <c r="D57" i="2"/>
  <c r="D56" i="2"/>
  <c r="I37" i="2"/>
  <c r="I35" i="2"/>
  <c r="I32" i="2"/>
  <c r="I36" i="2" s="1"/>
  <c r="E37" i="2"/>
  <c r="E35" i="2"/>
  <c r="E32" i="2"/>
  <c r="E36" i="2" s="1"/>
  <c r="J32" i="2"/>
  <c r="J36" i="2" s="1"/>
  <c r="J35" i="2"/>
  <c r="J37" i="2"/>
  <c r="G37" i="2"/>
  <c r="G35" i="2"/>
  <c r="G32" i="2"/>
  <c r="G36" i="2" s="1"/>
  <c r="H32" i="2"/>
  <c r="H36" i="2" s="1"/>
  <c r="H37" i="2"/>
  <c r="H35" i="2"/>
  <c r="I21" i="2"/>
  <c r="I22" i="2"/>
  <c r="J19" i="2"/>
  <c r="H23" i="8" l="1"/>
  <c r="I23" i="8"/>
  <c r="J23" i="8"/>
  <c r="I43" i="8"/>
  <c r="I44" i="8" s="1"/>
  <c r="F40" i="8"/>
  <c r="F38" i="8"/>
  <c r="F41" i="8"/>
  <c r="F42" i="8" s="1"/>
  <c r="G41" i="8"/>
  <c r="G42" i="8" s="1"/>
  <c r="F39" i="8"/>
  <c r="H41" i="8"/>
  <c r="H42" i="8" s="1"/>
  <c r="I41" i="8"/>
  <c r="I42" i="8" s="1"/>
  <c r="J41" i="8"/>
  <c r="J42" i="8" s="1"/>
  <c r="D43" i="8"/>
  <c r="D44" i="8" s="1"/>
  <c r="I40" i="8"/>
  <c r="I38" i="8"/>
  <c r="I39" i="8"/>
  <c r="D40" i="8"/>
  <c r="D38" i="8"/>
  <c r="D41" i="8"/>
  <c r="D42" i="8" s="1"/>
  <c r="D39" i="8"/>
  <c r="E41" i="8"/>
  <c r="E42" i="8" s="1"/>
  <c r="E40" i="8"/>
  <c r="E38" i="8"/>
  <c r="E39" i="8"/>
  <c r="E43" i="8"/>
  <c r="E44" i="8" s="1"/>
  <c r="J43" i="8"/>
  <c r="J44" i="8" s="1"/>
  <c r="H39" i="8"/>
  <c r="H40" i="8"/>
  <c r="H38" i="8"/>
  <c r="H43" i="8"/>
  <c r="H44" i="8" s="1"/>
  <c r="J39" i="8"/>
  <c r="J40" i="8"/>
  <c r="J38" i="8"/>
  <c r="F43" i="8"/>
  <c r="F44" i="8" s="1"/>
  <c r="G40" i="8"/>
  <c r="G38" i="8"/>
  <c r="G39" i="8"/>
  <c r="G43" i="8"/>
  <c r="G44" i="8" s="1"/>
  <c r="H23" i="60"/>
  <c r="H21" i="60"/>
  <c r="H20" i="60"/>
  <c r="E24" i="60"/>
  <c r="E25" i="60" s="1"/>
  <c r="E26" i="60" s="1"/>
  <c r="I5" i="60" s="1"/>
  <c r="E39" i="67"/>
  <c r="E41" i="67"/>
  <c r="E38" i="67"/>
  <c r="E40" i="67"/>
  <c r="E42" i="67"/>
  <c r="J43" i="67"/>
  <c r="J44" i="67"/>
  <c r="E43" i="67"/>
  <c r="E44" i="67" s="1"/>
  <c r="H43" i="67"/>
  <c r="H44" i="67"/>
  <c r="F43" i="67"/>
  <c r="F44" i="67"/>
  <c r="H41" i="67"/>
  <c r="H42" i="67" s="1"/>
  <c r="F39" i="67"/>
  <c r="G41" i="67"/>
  <c r="G42" i="67" s="1"/>
  <c r="F41" i="67"/>
  <c r="F42" i="67" s="1"/>
  <c r="I41" i="67"/>
  <c r="F38" i="67"/>
  <c r="F40" i="67"/>
  <c r="J41" i="67"/>
  <c r="J42" i="67" s="1"/>
  <c r="H38" i="67"/>
  <c r="H39" i="67"/>
  <c r="H40" i="67"/>
  <c r="I23" i="67"/>
  <c r="I24" i="67"/>
  <c r="I25" i="67" s="1"/>
  <c r="I26" i="67" s="1"/>
  <c r="I39" i="67"/>
  <c r="I38" i="67"/>
  <c r="I40" i="67"/>
  <c r="I42" i="67"/>
  <c r="D43" i="67"/>
  <c r="D44" i="67"/>
  <c r="G38" i="67"/>
  <c r="G40" i="67"/>
  <c r="G39" i="67"/>
  <c r="I43" i="67"/>
  <c r="I44" i="67"/>
  <c r="G43" i="67"/>
  <c r="G44" i="67"/>
  <c r="D39" i="67"/>
  <c r="D41" i="67"/>
  <c r="D38" i="67"/>
  <c r="D40" i="67"/>
  <c r="D42" i="67"/>
  <c r="J23" i="67"/>
  <c r="J24" i="67"/>
  <c r="J25" i="67" s="1"/>
  <c r="J26" i="67" s="1"/>
  <c r="H23" i="67"/>
  <c r="J38" i="67"/>
  <c r="J40" i="67"/>
  <c r="J39" i="67"/>
  <c r="F39" i="7"/>
  <c r="F41" i="7"/>
  <c r="F42" i="7" s="1"/>
  <c r="J40" i="7"/>
  <c r="J39" i="7"/>
  <c r="D56" i="60"/>
  <c r="D58" i="60"/>
  <c r="D59" i="60" s="1"/>
  <c r="D60" i="60" s="1"/>
  <c r="D61" i="60" s="1"/>
  <c r="D62" i="60" s="1"/>
  <c r="D63" i="60" s="1"/>
  <c r="I21" i="60"/>
  <c r="H41" i="7"/>
  <c r="H42" i="7" s="1"/>
  <c r="J41" i="7"/>
  <c r="J42" i="7" s="1"/>
  <c r="F38" i="7"/>
  <c r="F40" i="7"/>
  <c r="G41" i="7"/>
  <c r="G42" i="7" s="1"/>
  <c r="I23" i="60"/>
  <c r="D35" i="2"/>
  <c r="D43" i="2" s="1"/>
  <c r="D44" i="2" s="1"/>
  <c r="D37" i="2"/>
  <c r="D40" i="2" s="1"/>
  <c r="F35" i="2"/>
  <c r="F43" i="2" s="1"/>
  <c r="F44" i="2" s="1"/>
  <c r="F37" i="2"/>
  <c r="G41" i="2" s="1"/>
  <c r="G42" i="2" s="1"/>
  <c r="J24" i="7"/>
  <c r="J25" i="7" s="1"/>
  <c r="J26" i="7" s="1"/>
  <c r="H40" i="7"/>
  <c r="E23" i="2"/>
  <c r="I23" i="63"/>
  <c r="E43" i="65"/>
  <c r="E44" i="65"/>
  <c r="E39" i="65"/>
  <c r="E40" i="65"/>
  <c r="E41" i="65"/>
  <c r="E38" i="65"/>
  <c r="E42" i="65"/>
  <c r="I23" i="65"/>
  <c r="I24" i="65"/>
  <c r="I25" i="65" s="1"/>
  <c r="I26" i="65" s="1"/>
  <c r="I43" i="65"/>
  <c r="I44" i="65"/>
  <c r="H38" i="65"/>
  <c r="H42" i="65"/>
  <c r="H40" i="65"/>
  <c r="H39" i="65"/>
  <c r="I38" i="65"/>
  <c r="I40" i="65"/>
  <c r="I42" i="65"/>
  <c r="I39" i="65"/>
  <c r="H43" i="65"/>
  <c r="H44" i="65"/>
  <c r="G43" i="65"/>
  <c r="G44" i="65"/>
  <c r="J23" i="65"/>
  <c r="J24" i="65"/>
  <c r="J25" i="65" s="1"/>
  <c r="J26" i="65" s="1"/>
  <c r="H41" i="65"/>
  <c r="F39" i="65"/>
  <c r="G41" i="65"/>
  <c r="G42" i="65" s="1"/>
  <c r="F41" i="65"/>
  <c r="F42" i="65" s="1"/>
  <c r="F38" i="65"/>
  <c r="F40" i="65"/>
  <c r="I41" i="65"/>
  <c r="J41" i="65"/>
  <c r="J43" i="65"/>
  <c r="J44" i="65" s="1"/>
  <c r="F43" i="65"/>
  <c r="F44" i="65"/>
  <c r="D43" i="65"/>
  <c r="D44" i="65"/>
  <c r="J38" i="65"/>
  <c r="J40" i="65"/>
  <c r="J42" i="65"/>
  <c r="J39" i="65"/>
  <c r="D38" i="65"/>
  <c r="D39" i="65"/>
  <c r="D41" i="65"/>
  <c r="D42" i="65" s="1"/>
  <c r="D40" i="65"/>
  <c r="G39" i="65"/>
  <c r="G38" i="65"/>
  <c r="G40" i="65"/>
  <c r="H38" i="7"/>
  <c r="J21" i="2"/>
  <c r="F23" i="2"/>
  <c r="J38" i="63"/>
  <c r="J40" i="63"/>
  <c r="J39" i="63"/>
  <c r="E39" i="63"/>
  <c r="E41" i="63"/>
  <c r="E42" i="63" s="1"/>
  <c r="E38" i="63"/>
  <c r="E40" i="63"/>
  <c r="E43" i="63"/>
  <c r="E44" i="63" s="1"/>
  <c r="J43" i="63"/>
  <c r="J44" i="63" s="1"/>
  <c r="G43" i="63"/>
  <c r="G44" i="63" s="1"/>
  <c r="H41" i="63"/>
  <c r="H42" i="63" s="1"/>
  <c r="F39" i="63"/>
  <c r="G41" i="63"/>
  <c r="G42" i="63" s="1"/>
  <c r="F41" i="63"/>
  <c r="F42" i="63" s="1"/>
  <c r="I41" i="63"/>
  <c r="I42" i="63" s="1"/>
  <c r="F38" i="63"/>
  <c r="F40" i="63"/>
  <c r="J41" i="63"/>
  <c r="J42" i="63" s="1"/>
  <c r="G39" i="63"/>
  <c r="G38" i="63"/>
  <c r="G40" i="63"/>
  <c r="F43" i="63"/>
  <c r="F44" i="63" s="1"/>
  <c r="H38" i="63"/>
  <c r="H39" i="63"/>
  <c r="H40" i="63"/>
  <c r="H43" i="63"/>
  <c r="H44" i="63" s="1"/>
  <c r="J23" i="63"/>
  <c r="J24" i="63"/>
  <c r="J25" i="63" s="1"/>
  <c r="J26" i="63" s="1"/>
  <c r="D43" i="63"/>
  <c r="D44" i="63" s="1"/>
  <c r="H23" i="63"/>
  <c r="I38" i="63"/>
  <c r="I40" i="63"/>
  <c r="I39" i="63"/>
  <c r="I43" i="63"/>
  <c r="I44" i="63" s="1"/>
  <c r="D39" i="63"/>
  <c r="D41" i="63"/>
  <c r="D42" i="63" s="1"/>
  <c r="D38" i="63"/>
  <c r="D40" i="63"/>
  <c r="H22" i="2"/>
  <c r="J24" i="3"/>
  <c r="J25" i="3" s="1"/>
  <c r="J26" i="3" s="1"/>
  <c r="E43" i="62"/>
  <c r="E44" i="62"/>
  <c r="D43" i="62"/>
  <c r="D44" i="62"/>
  <c r="D39" i="62"/>
  <c r="D41" i="62"/>
  <c r="D38" i="62"/>
  <c r="D40" i="62"/>
  <c r="D42" i="62"/>
  <c r="G43" i="62"/>
  <c r="G44" i="62"/>
  <c r="G38" i="62"/>
  <c r="G40" i="62"/>
  <c r="G42" i="62"/>
  <c r="G39" i="62"/>
  <c r="F43" i="62"/>
  <c r="F44" i="62" s="1"/>
  <c r="E39" i="62"/>
  <c r="E41" i="62"/>
  <c r="E38" i="62"/>
  <c r="E40" i="62"/>
  <c r="E42" i="62"/>
  <c r="J38" i="62"/>
  <c r="J40" i="62"/>
  <c r="J39" i="62"/>
  <c r="H40" i="62"/>
  <c r="H39" i="62"/>
  <c r="H38" i="62"/>
  <c r="H42" i="62"/>
  <c r="J43" i="62"/>
  <c r="J44" i="62"/>
  <c r="I38" i="62"/>
  <c r="I40" i="62"/>
  <c r="I39" i="62"/>
  <c r="H41" i="62"/>
  <c r="F39" i="62"/>
  <c r="G41" i="62"/>
  <c r="F41" i="62"/>
  <c r="F38" i="62"/>
  <c r="I41" i="62"/>
  <c r="I42" i="62" s="1"/>
  <c r="F40" i="62"/>
  <c r="J41" i="62"/>
  <c r="J42" i="62" s="1"/>
  <c r="F42" i="62"/>
  <c r="I43" i="62"/>
  <c r="I44" i="62"/>
  <c r="H43" i="62"/>
  <c r="H44" i="62" s="1"/>
  <c r="J19" i="61"/>
  <c r="J24" i="61" s="1"/>
  <c r="J25" i="61" s="1"/>
  <c r="J26" i="61" s="1"/>
  <c r="I32" i="61"/>
  <c r="I36" i="61" s="1"/>
  <c r="I37" i="61"/>
  <c r="I35" i="61"/>
  <c r="I43" i="61" s="1"/>
  <c r="I44" i="61" s="1"/>
  <c r="I21" i="61"/>
  <c r="I22" i="61"/>
  <c r="E35" i="61"/>
  <c r="E43" i="61" s="1"/>
  <c r="E44" i="61" s="1"/>
  <c r="E37" i="61"/>
  <c r="E32" i="61"/>
  <c r="E36" i="61" s="1"/>
  <c r="I20" i="61"/>
  <c r="I19" i="61"/>
  <c r="D61" i="61"/>
  <c r="D63" i="61"/>
  <c r="D64" i="61" s="1"/>
  <c r="D65" i="61" s="1"/>
  <c r="D66" i="61" s="1"/>
  <c r="D67" i="61" s="1"/>
  <c r="D68" i="61" s="1"/>
  <c r="D62" i="61"/>
  <c r="D35" i="61"/>
  <c r="D43" i="61" s="1"/>
  <c r="D44" i="61" s="1"/>
  <c r="D37" i="61"/>
  <c r="D32" i="61"/>
  <c r="D36" i="61" s="1"/>
  <c r="E23" i="61"/>
  <c r="E24" i="61"/>
  <c r="E25" i="61" s="1"/>
  <c r="E26" i="61" s="1"/>
  <c r="H37" i="61"/>
  <c r="H32" i="61"/>
  <c r="H36" i="61" s="1"/>
  <c r="H35" i="61"/>
  <c r="H43" i="61" s="1"/>
  <c r="H44" i="61" s="1"/>
  <c r="F32" i="61"/>
  <c r="F36" i="61" s="1"/>
  <c r="F35" i="61"/>
  <c r="F43" i="61" s="1"/>
  <c r="F44" i="61" s="1"/>
  <c r="F37" i="61"/>
  <c r="H20" i="61"/>
  <c r="H21" i="61"/>
  <c r="H19" i="61"/>
  <c r="F23" i="61"/>
  <c r="F24" i="61"/>
  <c r="F25" i="61" s="1"/>
  <c r="F26" i="61" s="1"/>
  <c r="J37" i="61"/>
  <c r="J35" i="61"/>
  <c r="J43" i="61" s="1"/>
  <c r="J44" i="61" s="1"/>
  <c r="J32" i="61"/>
  <c r="J36" i="61" s="1"/>
  <c r="G35" i="61"/>
  <c r="G43" i="61" s="1"/>
  <c r="G44" i="61" s="1"/>
  <c r="G32" i="61"/>
  <c r="G36" i="61" s="1"/>
  <c r="G37" i="61"/>
  <c r="J22" i="61"/>
  <c r="J21" i="61"/>
  <c r="I19" i="5"/>
  <c r="I23" i="5" s="1"/>
  <c r="D32" i="5"/>
  <c r="D36" i="5" s="1"/>
  <c r="D37" i="5"/>
  <c r="D35" i="5"/>
  <c r="D43" i="5" s="1"/>
  <c r="D44" i="5" s="1"/>
  <c r="J37" i="5"/>
  <c r="J35" i="5"/>
  <c r="J43" i="5" s="1"/>
  <c r="J44" i="5" s="1"/>
  <c r="J32" i="5"/>
  <c r="J36" i="5" s="1"/>
  <c r="E23" i="5"/>
  <c r="E24" i="5"/>
  <c r="E25" i="5" s="1"/>
  <c r="E26" i="5" s="1"/>
  <c r="I5" i="5" s="1"/>
  <c r="J20" i="5"/>
  <c r="J19" i="5"/>
  <c r="J22" i="5"/>
  <c r="J21" i="5"/>
  <c r="H32" i="5"/>
  <c r="H36" i="5" s="1"/>
  <c r="H35" i="5"/>
  <c r="H43" i="5" s="1"/>
  <c r="H44" i="5" s="1"/>
  <c r="H37" i="5"/>
  <c r="I32" i="5"/>
  <c r="I36" i="5" s="1"/>
  <c r="I37" i="5"/>
  <c r="I35" i="5"/>
  <c r="I43" i="5" s="1"/>
  <c r="I44" i="5" s="1"/>
  <c r="D58" i="5"/>
  <c r="D59" i="5" s="1"/>
  <c r="D60" i="5" s="1"/>
  <c r="D61" i="5" s="1"/>
  <c r="D62" i="5" s="1"/>
  <c r="D63" i="5" s="1"/>
  <c r="D57" i="5"/>
  <c r="D56" i="5"/>
  <c r="E35" i="5"/>
  <c r="E43" i="5" s="1"/>
  <c r="E44" i="5" s="1"/>
  <c r="E37" i="5"/>
  <c r="E32" i="5"/>
  <c r="E36" i="5" s="1"/>
  <c r="F23" i="5"/>
  <c r="F24" i="5"/>
  <c r="F25" i="5" s="1"/>
  <c r="F26" i="5" s="1"/>
  <c r="J5" i="5" s="1"/>
  <c r="F37" i="5"/>
  <c r="F32" i="5"/>
  <c r="F36" i="5" s="1"/>
  <c r="F35" i="5"/>
  <c r="F43" i="5" s="1"/>
  <c r="F44" i="5" s="1"/>
  <c r="I21" i="5"/>
  <c r="I22" i="5"/>
  <c r="H21" i="5"/>
  <c r="H20" i="5"/>
  <c r="H19" i="5"/>
  <c r="G32" i="5"/>
  <c r="G36" i="5" s="1"/>
  <c r="G37" i="5"/>
  <c r="G35" i="5"/>
  <c r="G43" i="5" s="1"/>
  <c r="G44" i="5" s="1"/>
  <c r="H37" i="4"/>
  <c r="H32" i="4"/>
  <c r="H36" i="4" s="1"/>
  <c r="H35" i="4"/>
  <c r="H43" i="4" s="1"/>
  <c r="H44" i="4" s="1"/>
  <c r="J20" i="4"/>
  <c r="J19" i="4"/>
  <c r="J22" i="4"/>
  <c r="J21" i="4"/>
  <c r="F32" i="4"/>
  <c r="F36" i="4" s="1"/>
  <c r="F37" i="4"/>
  <c r="F35" i="4"/>
  <c r="F43" i="4" s="1"/>
  <c r="F44" i="4" s="1"/>
  <c r="F24" i="4"/>
  <c r="F25" i="4" s="1"/>
  <c r="F26" i="4" s="1"/>
  <c r="J5" i="4" s="1"/>
  <c r="F23" i="4"/>
  <c r="D35" i="4"/>
  <c r="D43" i="4" s="1"/>
  <c r="D44" i="4" s="1"/>
  <c r="D37" i="4"/>
  <c r="D32" i="4"/>
  <c r="D36" i="4" s="1"/>
  <c r="H20" i="4"/>
  <c r="H21" i="4"/>
  <c r="H19" i="4"/>
  <c r="D58" i="4"/>
  <c r="D59" i="4" s="1"/>
  <c r="D60" i="4" s="1"/>
  <c r="D61" i="4" s="1"/>
  <c r="D62" i="4" s="1"/>
  <c r="D63" i="4" s="1"/>
  <c r="D57" i="4"/>
  <c r="D56" i="4"/>
  <c r="J37" i="4"/>
  <c r="J32" i="4"/>
  <c r="J36" i="4" s="1"/>
  <c r="J35" i="4"/>
  <c r="J43" i="4" s="1"/>
  <c r="J44" i="4" s="1"/>
  <c r="I21" i="4"/>
  <c r="I22" i="4"/>
  <c r="I37" i="4"/>
  <c r="I35" i="4"/>
  <c r="I43" i="4" s="1"/>
  <c r="I44" i="4" s="1"/>
  <c r="I32" i="4"/>
  <c r="I36" i="4" s="1"/>
  <c r="I20" i="4"/>
  <c r="I19" i="4"/>
  <c r="E24" i="4"/>
  <c r="E25" i="4" s="1"/>
  <c r="E26" i="4" s="1"/>
  <c r="I5" i="4" s="1"/>
  <c r="E23" i="4"/>
  <c r="E37" i="4"/>
  <c r="E35" i="4"/>
  <c r="E43" i="4" s="1"/>
  <c r="E44" i="4" s="1"/>
  <c r="E32" i="4"/>
  <c r="E36" i="4" s="1"/>
  <c r="G37" i="4"/>
  <c r="G35" i="4"/>
  <c r="G43" i="4" s="1"/>
  <c r="G44" i="4" s="1"/>
  <c r="G32" i="4"/>
  <c r="G36" i="4" s="1"/>
  <c r="I23" i="2"/>
  <c r="E38" i="59"/>
  <c r="E41" i="59"/>
  <c r="E42" i="59" s="1"/>
  <c r="E40" i="59"/>
  <c r="E39" i="59"/>
  <c r="I38" i="59"/>
  <c r="I40" i="59"/>
  <c r="I39" i="59"/>
  <c r="G40" i="59"/>
  <c r="G39" i="59"/>
  <c r="G38" i="59"/>
  <c r="H41" i="59"/>
  <c r="H42" i="59" s="1"/>
  <c r="F39" i="59"/>
  <c r="F40" i="59"/>
  <c r="I41" i="59"/>
  <c r="I42" i="59" s="1"/>
  <c r="J41" i="59"/>
  <c r="J42" i="59" s="1"/>
  <c r="F41" i="59"/>
  <c r="F42" i="59" s="1"/>
  <c r="F38" i="59"/>
  <c r="G41" i="59"/>
  <c r="G42" i="59" s="1"/>
  <c r="H39" i="59"/>
  <c r="H40" i="59"/>
  <c r="H38" i="59"/>
  <c r="J39" i="59"/>
  <c r="J38" i="59"/>
  <c r="J40" i="59"/>
  <c r="D39" i="59"/>
  <c r="D38" i="59"/>
  <c r="D41" i="59"/>
  <c r="D42" i="59" s="1"/>
  <c r="D40" i="59"/>
  <c r="H23" i="2"/>
  <c r="H40" i="2"/>
  <c r="H38" i="2"/>
  <c r="H39" i="2"/>
  <c r="G39" i="2"/>
  <c r="G38" i="2"/>
  <c r="G40" i="2"/>
  <c r="J40" i="2"/>
  <c r="J38" i="2"/>
  <c r="J39" i="2"/>
  <c r="E43" i="2"/>
  <c r="E44" i="2" s="1"/>
  <c r="I39" i="2"/>
  <c r="I40" i="2"/>
  <c r="I38" i="2"/>
  <c r="J24" i="2"/>
  <c r="J25" i="2" s="1"/>
  <c r="J26" i="2" s="1"/>
  <c r="J23" i="2"/>
  <c r="H43" i="2"/>
  <c r="H44" i="2" s="1"/>
  <c r="G43" i="2"/>
  <c r="G44" i="2" s="1"/>
  <c r="J43" i="2"/>
  <c r="J44" i="2" s="1"/>
  <c r="E41" i="2"/>
  <c r="E42" i="2" s="1"/>
  <c r="E39" i="2"/>
  <c r="E40" i="2"/>
  <c r="E38" i="2"/>
  <c r="I43" i="2"/>
  <c r="I44" i="2" s="1"/>
  <c r="D41" i="2" l="1"/>
  <c r="D42" i="2" s="1"/>
  <c r="D39" i="2"/>
  <c r="D38" i="2"/>
  <c r="F41" i="2"/>
  <c r="F42" i="2" s="1"/>
  <c r="F38" i="2"/>
  <c r="F39" i="2"/>
  <c r="H41" i="2"/>
  <c r="H42" i="2" s="1"/>
  <c r="J41" i="2"/>
  <c r="J42" i="2" s="1"/>
  <c r="F40" i="2"/>
  <c r="I41" i="2"/>
  <c r="I42" i="2" s="1"/>
  <c r="J23" i="61"/>
  <c r="I24" i="5"/>
  <c r="I25" i="5" s="1"/>
  <c r="I26" i="5" s="1"/>
  <c r="H24" i="61"/>
  <c r="H25" i="61" s="1"/>
  <c r="H26" i="61" s="1"/>
  <c r="H23" i="61"/>
  <c r="E38" i="61"/>
  <c r="E41" i="61"/>
  <c r="E42" i="61" s="1"/>
  <c r="E40" i="61"/>
  <c r="E39" i="61"/>
  <c r="J38" i="61"/>
  <c r="J40" i="61"/>
  <c r="J39" i="61"/>
  <c r="G38" i="61"/>
  <c r="G40" i="61"/>
  <c r="G39" i="61"/>
  <c r="H39" i="61"/>
  <c r="H40" i="61"/>
  <c r="H38" i="61"/>
  <c r="I5" i="61"/>
  <c r="I46" i="61"/>
  <c r="J5" i="61"/>
  <c r="J46" i="61"/>
  <c r="I38" i="61"/>
  <c r="I39" i="61"/>
  <c r="I40" i="61"/>
  <c r="I24" i="61"/>
  <c r="I25" i="61" s="1"/>
  <c r="I26" i="61" s="1"/>
  <c r="I23" i="61"/>
  <c r="I41" i="61"/>
  <c r="I42" i="61" s="1"/>
  <c r="J41" i="61"/>
  <c r="J42" i="61" s="1"/>
  <c r="F38" i="61"/>
  <c r="H41" i="61"/>
  <c r="H42" i="61" s="1"/>
  <c r="F39" i="61"/>
  <c r="F40" i="61"/>
  <c r="G41" i="61"/>
  <c r="G42" i="61" s="1"/>
  <c r="F41" i="61"/>
  <c r="F42" i="61" s="1"/>
  <c r="D39" i="61"/>
  <c r="D41" i="61"/>
  <c r="D42" i="61" s="1"/>
  <c r="D40" i="61"/>
  <c r="D38" i="61"/>
  <c r="E39" i="5"/>
  <c r="E38" i="5"/>
  <c r="E40" i="5"/>
  <c r="E41" i="5"/>
  <c r="E42" i="5" s="1"/>
  <c r="J23" i="5"/>
  <c r="J24" i="5"/>
  <c r="J25" i="5" s="1"/>
  <c r="J26" i="5" s="1"/>
  <c r="J38" i="5"/>
  <c r="J39" i="5"/>
  <c r="J40" i="5"/>
  <c r="G39" i="5"/>
  <c r="G38" i="5"/>
  <c r="G40" i="5"/>
  <c r="H24" i="5"/>
  <c r="H25" i="5" s="1"/>
  <c r="H26" i="5" s="1"/>
  <c r="H23" i="5"/>
  <c r="D40" i="5"/>
  <c r="D38" i="5"/>
  <c r="D41" i="5"/>
  <c r="D42" i="5" s="1"/>
  <c r="D39" i="5"/>
  <c r="H40" i="5"/>
  <c r="H38" i="5"/>
  <c r="H39" i="5"/>
  <c r="F40" i="5"/>
  <c r="H41" i="5"/>
  <c r="H42" i="5" s="1"/>
  <c r="F41" i="5"/>
  <c r="F42" i="5" s="1"/>
  <c r="F38" i="5"/>
  <c r="G41" i="5"/>
  <c r="G42" i="5" s="1"/>
  <c r="J41" i="5"/>
  <c r="J42" i="5" s="1"/>
  <c r="I41" i="5"/>
  <c r="I42" i="5" s="1"/>
  <c r="F39" i="5"/>
  <c r="I39" i="5"/>
  <c r="I40" i="5"/>
  <c r="I38" i="5"/>
  <c r="I23" i="4"/>
  <c r="I24" i="4"/>
  <c r="I25" i="4" s="1"/>
  <c r="I26" i="4" s="1"/>
  <c r="D40" i="4"/>
  <c r="D38" i="4"/>
  <c r="D41" i="4"/>
  <c r="D42" i="4" s="1"/>
  <c r="D39" i="4"/>
  <c r="I40" i="4"/>
  <c r="I39" i="4"/>
  <c r="I38" i="4"/>
  <c r="I41" i="4"/>
  <c r="I42" i="4" s="1"/>
  <c r="G41" i="4"/>
  <c r="G42" i="4" s="1"/>
  <c r="F40" i="4"/>
  <c r="F38" i="4"/>
  <c r="J41" i="4"/>
  <c r="J42" i="4" s="1"/>
  <c r="F41" i="4"/>
  <c r="F42" i="4" s="1"/>
  <c r="F39" i="4"/>
  <c r="H41" i="4"/>
  <c r="H42" i="4" s="1"/>
  <c r="J40" i="4"/>
  <c r="J38" i="4"/>
  <c r="J39" i="4"/>
  <c r="G40" i="4"/>
  <c r="G38" i="4"/>
  <c r="G39" i="4"/>
  <c r="J23" i="4"/>
  <c r="J24" i="4"/>
  <c r="J25" i="4" s="1"/>
  <c r="J26" i="4" s="1"/>
  <c r="E41" i="4"/>
  <c r="E42" i="4" s="1"/>
  <c r="E39" i="4"/>
  <c r="E38" i="4"/>
  <c r="E40" i="4"/>
  <c r="H24" i="4"/>
  <c r="H25" i="4" s="1"/>
  <c r="H26" i="4" s="1"/>
  <c r="H23" i="4"/>
  <c r="H40" i="4"/>
  <c r="H38" i="4"/>
  <c r="H39" i="4"/>
  <c r="B8" i="57"/>
  <c r="B6" i="57"/>
  <c r="E5" i="57"/>
  <c r="D10" i="57" s="1"/>
  <c r="D11" i="57" s="1"/>
  <c r="D15" i="57" l="1"/>
  <c r="I30" i="57" s="1"/>
  <c r="I34" i="57" s="1"/>
  <c r="F5" i="57"/>
  <c r="H5" i="57" s="1"/>
  <c r="D14" i="57"/>
  <c r="D12" i="57"/>
  <c r="F10" i="57"/>
  <c r="E10" i="57"/>
  <c r="D13" i="57"/>
  <c r="H30" i="57" l="1"/>
  <c r="H34" i="57" s="1"/>
  <c r="D24" i="57"/>
  <c r="D25" i="57" s="1"/>
  <c r="D26" i="57" s="1"/>
  <c r="C29" i="57" s="1"/>
  <c r="H29" i="57" s="1"/>
  <c r="J30" i="57"/>
  <c r="J34" i="57" s="1"/>
  <c r="G30" i="57"/>
  <c r="G34" i="57" s="1"/>
  <c r="F30" i="57"/>
  <c r="F34" i="57" s="1"/>
  <c r="D30" i="57"/>
  <c r="D34" i="57" s="1"/>
  <c r="D16" i="57"/>
  <c r="D17" i="57" s="1"/>
  <c r="E30" i="57"/>
  <c r="E34" i="57" s="1"/>
  <c r="E15" i="57"/>
  <c r="E16" i="57" s="1"/>
  <c r="E13" i="57"/>
  <c r="E11" i="57"/>
  <c r="K10" i="57"/>
  <c r="I10" i="57"/>
  <c r="E14" i="57"/>
  <c r="J10" i="57"/>
  <c r="E12" i="57"/>
  <c r="H10" i="57"/>
  <c r="J47" i="57"/>
  <c r="H47" i="57"/>
  <c r="F47" i="57"/>
  <c r="D47" i="57"/>
  <c r="F14" i="57"/>
  <c r="F12" i="57"/>
  <c r="K47" i="57"/>
  <c r="I47" i="57"/>
  <c r="E47" i="57"/>
  <c r="F15" i="57"/>
  <c r="F16" i="57" s="1"/>
  <c r="F11" i="57"/>
  <c r="G47" i="57"/>
  <c r="J45" i="57"/>
  <c r="F13" i="57"/>
  <c r="J29" i="57"/>
  <c r="G29" i="57" l="1"/>
  <c r="E29" i="57"/>
  <c r="I29" i="57"/>
  <c r="D29" i="57"/>
  <c r="F29" i="57"/>
  <c r="D18" i="57"/>
  <c r="D22" i="57" s="1"/>
  <c r="E33" i="57"/>
  <c r="E31" i="57"/>
  <c r="D33" i="57"/>
  <c r="D31" i="57"/>
  <c r="H33" i="57"/>
  <c r="H31" i="57"/>
  <c r="G52" i="57"/>
  <c r="G53" i="57" s="1"/>
  <c r="G54" i="57" s="1"/>
  <c r="G55" i="57" s="1"/>
  <c r="G56" i="57" s="1"/>
  <c r="G57" i="57" s="1"/>
  <c r="G58" i="57" s="1"/>
  <c r="G59" i="57" s="1"/>
  <c r="G60" i="57" s="1"/>
  <c r="G61" i="57" s="1"/>
  <c r="G62" i="57" s="1"/>
  <c r="G63" i="57" s="1"/>
  <c r="G51" i="57"/>
  <c r="G50" i="57"/>
  <c r="G49" i="57"/>
  <c r="G48" i="57"/>
  <c r="F18" i="57"/>
  <c r="F17" i="57"/>
  <c r="F20" i="57" s="1"/>
  <c r="I52" i="57"/>
  <c r="I53" i="57" s="1"/>
  <c r="I54" i="57" s="1"/>
  <c r="I55" i="57" s="1"/>
  <c r="I56" i="57" s="1"/>
  <c r="I57" i="57" s="1"/>
  <c r="I58" i="57" s="1"/>
  <c r="I59" i="57" s="1"/>
  <c r="I60" i="57" s="1"/>
  <c r="I61" i="57" s="1"/>
  <c r="I62" i="57" s="1"/>
  <c r="I63" i="57" s="1"/>
  <c r="I51" i="57"/>
  <c r="I50" i="57"/>
  <c r="I49" i="57"/>
  <c r="I48" i="57"/>
  <c r="D52" i="57"/>
  <c r="D53" i="57" s="1"/>
  <c r="D51" i="57"/>
  <c r="D50" i="57"/>
  <c r="D49" i="57"/>
  <c r="D48" i="57"/>
  <c r="H52" i="57"/>
  <c r="H53" i="57" s="1"/>
  <c r="H54" i="57" s="1"/>
  <c r="H55" i="57" s="1"/>
  <c r="H56" i="57" s="1"/>
  <c r="H57" i="57" s="1"/>
  <c r="H58" i="57" s="1"/>
  <c r="H59" i="57" s="1"/>
  <c r="H60" i="57" s="1"/>
  <c r="H61" i="57" s="1"/>
  <c r="H62" i="57" s="1"/>
  <c r="H63" i="57" s="1"/>
  <c r="H51" i="57"/>
  <c r="H50" i="57"/>
  <c r="H49" i="57"/>
  <c r="H48" i="57"/>
  <c r="D20" i="57"/>
  <c r="D19" i="57"/>
  <c r="H15" i="57"/>
  <c r="H16" i="57" s="1"/>
  <c r="H13" i="57"/>
  <c r="H11" i="57"/>
  <c r="H12" i="57"/>
  <c r="H14" i="57"/>
  <c r="J15" i="57"/>
  <c r="J16" i="57" s="1"/>
  <c r="J13" i="57"/>
  <c r="J11" i="57"/>
  <c r="J14" i="57"/>
  <c r="J12" i="57"/>
  <c r="I14" i="57"/>
  <c r="I12" i="57"/>
  <c r="I13" i="57"/>
  <c r="I15" i="57"/>
  <c r="I16" i="57" s="1"/>
  <c r="I11" i="57"/>
  <c r="E17" i="57"/>
  <c r="E18" i="57"/>
  <c r="G31" i="57"/>
  <c r="G33" i="57"/>
  <c r="I33" i="57"/>
  <c r="I31" i="57"/>
  <c r="F33" i="57"/>
  <c r="F31" i="57"/>
  <c r="J33" i="57"/>
  <c r="J31" i="57"/>
  <c r="E52" i="57"/>
  <c r="E53" i="57" s="1"/>
  <c r="E54" i="57" s="1"/>
  <c r="E55" i="57" s="1"/>
  <c r="E56" i="57" s="1"/>
  <c r="E57" i="57" s="1"/>
  <c r="E58" i="57" s="1"/>
  <c r="E59" i="57" s="1"/>
  <c r="E60" i="57" s="1"/>
  <c r="E61" i="57" s="1"/>
  <c r="E62" i="57" s="1"/>
  <c r="E63" i="57" s="1"/>
  <c r="E51" i="57"/>
  <c r="E50" i="57"/>
  <c r="E49" i="57"/>
  <c r="E48" i="57"/>
  <c r="K52" i="57"/>
  <c r="K53" i="57" s="1"/>
  <c r="K54" i="57" s="1"/>
  <c r="K55" i="57" s="1"/>
  <c r="K56" i="57" s="1"/>
  <c r="K57" i="57" s="1"/>
  <c r="K58" i="57" s="1"/>
  <c r="K59" i="57" s="1"/>
  <c r="K60" i="57" s="1"/>
  <c r="K61" i="57" s="1"/>
  <c r="K62" i="57" s="1"/>
  <c r="K63" i="57" s="1"/>
  <c r="K51" i="57"/>
  <c r="K50" i="57"/>
  <c r="K49" i="57"/>
  <c r="K48" i="57"/>
  <c r="F52" i="57"/>
  <c r="F53" i="57" s="1"/>
  <c r="F54" i="57" s="1"/>
  <c r="F55" i="57" s="1"/>
  <c r="F56" i="57" s="1"/>
  <c r="F57" i="57" s="1"/>
  <c r="F58" i="57" s="1"/>
  <c r="F59" i="57" s="1"/>
  <c r="F60" i="57" s="1"/>
  <c r="F61" i="57" s="1"/>
  <c r="F62" i="57" s="1"/>
  <c r="F63" i="57" s="1"/>
  <c r="F51" i="57"/>
  <c r="F50" i="57"/>
  <c r="F49" i="57"/>
  <c r="F48" i="57"/>
  <c r="J52" i="57"/>
  <c r="J53" i="57" s="1"/>
  <c r="J54" i="57" s="1"/>
  <c r="J55" i="57" s="1"/>
  <c r="J56" i="57" s="1"/>
  <c r="J57" i="57" s="1"/>
  <c r="J58" i="57" s="1"/>
  <c r="J59" i="57" s="1"/>
  <c r="J60" i="57" s="1"/>
  <c r="J61" i="57" s="1"/>
  <c r="J62" i="57" s="1"/>
  <c r="J63" i="57" s="1"/>
  <c r="J51" i="57"/>
  <c r="J50" i="57"/>
  <c r="J49" i="57"/>
  <c r="J48" i="57"/>
  <c r="K14" i="57"/>
  <c r="K12" i="57"/>
  <c r="K15" i="57"/>
  <c r="K16" i="57" s="1"/>
  <c r="K11" i="57"/>
  <c r="K13" i="57"/>
  <c r="D21" i="57" l="1"/>
  <c r="D23" i="57"/>
  <c r="F19" i="57"/>
  <c r="F24" i="57" s="1"/>
  <c r="F25" i="57" s="1"/>
  <c r="F26" i="57" s="1"/>
  <c r="G32" i="57"/>
  <c r="G36" i="57" s="1"/>
  <c r="G35" i="57"/>
  <c r="G37" i="57"/>
  <c r="E19" i="57"/>
  <c r="E20" i="57"/>
  <c r="I18" i="57"/>
  <c r="I17" i="57"/>
  <c r="I20" i="57" s="1"/>
  <c r="J17" i="57"/>
  <c r="J20" i="57" s="1"/>
  <c r="J18" i="57"/>
  <c r="K18" i="57"/>
  <c r="K19" i="57" s="1"/>
  <c r="K20" i="57" s="1"/>
  <c r="K21" i="57" s="1"/>
  <c r="K22" i="57" s="1"/>
  <c r="K23" i="57" s="1"/>
  <c r="K24" i="57" s="1"/>
  <c r="K25" i="57" s="1"/>
  <c r="K26" i="57" s="1"/>
  <c r="K17" i="57"/>
  <c r="J37" i="57"/>
  <c r="J35" i="57"/>
  <c r="J32" i="57"/>
  <c r="J36" i="57" s="1"/>
  <c r="F37" i="57"/>
  <c r="F35" i="57"/>
  <c r="F32" i="57"/>
  <c r="F36" i="57" s="1"/>
  <c r="I32" i="57"/>
  <c r="I36" i="57" s="1"/>
  <c r="I37" i="57"/>
  <c r="I35" i="57"/>
  <c r="E21" i="57"/>
  <c r="E22" i="57"/>
  <c r="H17" i="57"/>
  <c r="H18" i="57"/>
  <c r="D55" i="57"/>
  <c r="D54" i="57"/>
  <c r="F22" i="57"/>
  <c r="F21" i="57"/>
  <c r="H37" i="57"/>
  <c r="H35" i="57"/>
  <c r="H32" i="57"/>
  <c r="H36" i="57" s="1"/>
  <c r="D37" i="57"/>
  <c r="D35" i="57"/>
  <c r="D32" i="57"/>
  <c r="D36" i="57" s="1"/>
  <c r="E32" i="57"/>
  <c r="E36" i="57" s="1"/>
  <c r="E37" i="57"/>
  <c r="E35" i="57"/>
  <c r="F23" i="57" l="1"/>
  <c r="J19" i="57"/>
  <c r="J23" i="57" s="1"/>
  <c r="E43" i="57"/>
  <c r="E44" i="57" s="1"/>
  <c r="D43" i="57"/>
  <c r="D44" i="57" s="1"/>
  <c r="H39" i="57"/>
  <c r="H40" i="57"/>
  <c r="H38" i="57"/>
  <c r="H21" i="57"/>
  <c r="H19" i="57"/>
  <c r="H24" i="57" s="1"/>
  <c r="H25" i="57" s="1"/>
  <c r="H26" i="57" s="1"/>
  <c r="H20" i="57"/>
  <c r="I40" i="57"/>
  <c r="I38" i="57"/>
  <c r="I39" i="57"/>
  <c r="J41" i="57"/>
  <c r="J42" i="57" s="1"/>
  <c r="H41" i="57"/>
  <c r="H42" i="57" s="1"/>
  <c r="F41" i="57"/>
  <c r="F42" i="57" s="1"/>
  <c r="F39" i="57"/>
  <c r="I41" i="57"/>
  <c r="I42" i="57" s="1"/>
  <c r="F38" i="57"/>
  <c r="G41" i="57"/>
  <c r="G42" i="57" s="1"/>
  <c r="F40" i="57"/>
  <c r="J43" i="57"/>
  <c r="J44" i="57" s="1"/>
  <c r="J21" i="57"/>
  <c r="J22" i="57"/>
  <c r="J24" i="57"/>
  <c r="J25" i="57" s="1"/>
  <c r="J26" i="57" s="1"/>
  <c r="G40" i="57"/>
  <c r="G38" i="57"/>
  <c r="G39" i="57"/>
  <c r="E40" i="57"/>
  <c r="E38" i="57"/>
  <c r="E41" i="57"/>
  <c r="E42" i="57" s="1"/>
  <c r="E39" i="57"/>
  <c r="D41" i="57"/>
  <c r="D42" i="57" s="1"/>
  <c r="D39" i="57"/>
  <c r="D40" i="57"/>
  <c r="D38" i="57"/>
  <c r="H43" i="57"/>
  <c r="H44" i="57" s="1"/>
  <c r="D58" i="57"/>
  <c r="D59" i="57" s="1"/>
  <c r="D60" i="57" s="1"/>
  <c r="D61" i="57" s="1"/>
  <c r="D62" i="57" s="1"/>
  <c r="D63" i="57" s="1"/>
  <c r="D57" i="57"/>
  <c r="D56" i="57"/>
  <c r="H22" i="57"/>
  <c r="I43" i="57"/>
  <c r="I44" i="57" s="1"/>
  <c r="F43" i="57"/>
  <c r="F44" i="57" s="1"/>
  <c r="J39" i="57"/>
  <c r="J38" i="57"/>
  <c r="J40" i="57"/>
  <c r="J5" i="57"/>
  <c r="I22" i="57"/>
  <c r="I21" i="57"/>
  <c r="E23" i="57"/>
  <c r="E24" i="57"/>
  <c r="E25" i="57" s="1"/>
  <c r="E26" i="57" s="1"/>
  <c r="G43" i="57"/>
  <c r="G44" i="57" s="1"/>
  <c r="I19" i="57"/>
  <c r="H23" i="57" l="1"/>
  <c r="I5" i="57"/>
  <c r="I24" i="57"/>
  <c r="I25" i="57" s="1"/>
  <c r="I26" i="57" s="1"/>
  <c r="I23" i="57"/>
  <c r="D46" i="55" l="1"/>
  <c r="B8" i="55"/>
  <c r="B49" i="55" s="1"/>
  <c r="B6" i="55"/>
  <c r="B47" i="55" s="1"/>
  <c r="E5" i="55"/>
  <c r="D10" i="55" s="1"/>
  <c r="G1" i="55"/>
  <c r="D46" i="54"/>
  <c r="B8" i="54"/>
  <c r="B49" i="54" s="1"/>
  <c r="B6" i="54"/>
  <c r="B47" i="54" s="1"/>
  <c r="E5" i="54"/>
  <c r="D10" i="54" s="1"/>
  <c r="G1" i="54"/>
  <c r="D46" i="53"/>
  <c r="B8" i="53"/>
  <c r="B49" i="53" s="1"/>
  <c r="B6" i="53"/>
  <c r="B47" i="53" s="1"/>
  <c r="E5" i="53"/>
  <c r="D10" i="53" s="1"/>
  <c r="G1" i="53"/>
  <c r="D46" i="52"/>
  <c r="B8" i="52"/>
  <c r="B49" i="52" s="1"/>
  <c r="B6" i="52"/>
  <c r="B47" i="52" s="1"/>
  <c r="G1" i="52"/>
  <c r="D46" i="51"/>
  <c r="B8" i="51"/>
  <c r="B49" i="51" s="1"/>
  <c r="B6" i="51"/>
  <c r="B47" i="51" s="1"/>
  <c r="E5" i="51"/>
  <c r="D10" i="51" s="1"/>
  <c r="G1" i="51"/>
  <c r="D46" i="50"/>
  <c r="B8" i="50"/>
  <c r="B49" i="50" s="1"/>
  <c r="B6" i="50"/>
  <c r="B47" i="50" s="1"/>
  <c r="E5" i="50"/>
  <c r="D10" i="50" s="1"/>
  <c r="G1" i="50"/>
  <c r="D46" i="49"/>
  <c r="B8" i="49"/>
  <c r="B49" i="49" s="1"/>
  <c r="B6" i="49"/>
  <c r="B47" i="49" s="1"/>
  <c r="G1" i="49"/>
  <c r="D46" i="48"/>
  <c r="B8" i="48"/>
  <c r="B49" i="48" s="1"/>
  <c r="B6" i="48"/>
  <c r="B47" i="48" s="1"/>
  <c r="E5" i="48"/>
  <c r="D10" i="48" s="1"/>
  <c r="G1" i="48"/>
  <c r="D46" i="47"/>
  <c r="B8" i="47"/>
  <c r="B49" i="47" s="1"/>
  <c r="B6" i="47"/>
  <c r="B47" i="47" s="1"/>
  <c r="E5" i="47"/>
  <c r="D10" i="47" s="1"/>
  <c r="G1" i="47"/>
  <c r="D46" i="46"/>
  <c r="B8" i="46"/>
  <c r="B49" i="46" s="1"/>
  <c r="B6" i="46"/>
  <c r="B47" i="46" s="1"/>
  <c r="E5" i="46"/>
  <c r="F5" i="46" s="1"/>
  <c r="H5" i="46" s="1"/>
  <c r="G1" i="46"/>
  <c r="D46" i="45"/>
  <c r="B8" i="45"/>
  <c r="B49" i="45" s="1"/>
  <c r="B6" i="45"/>
  <c r="B47" i="45" s="1"/>
  <c r="E5" i="45"/>
  <c r="D10" i="45" s="1"/>
  <c r="G1" i="45"/>
  <c r="D46" i="44"/>
  <c r="B8" i="44"/>
  <c r="B49" i="44" s="1"/>
  <c r="B6" i="44"/>
  <c r="B47" i="44" s="1"/>
  <c r="E5" i="44"/>
  <c r="D10" i="44" s="1"/>
  <c r="G1" i="44"/>
  <c r="D46" i="43"/>
  <c r="B8" i="43"/>
  <c r="B49" i="43" s="1"/>
  <c r="B6" i="43"/>
  <c r="B47" i="43" s="1"/>
  <c r="E5" i="43"/>
  <c r="D10" i="43" s="1"/>
  <c r="G1" i="43"/>
  <c r="D46" i="42"/>
  <c r="B8" i="42"/>
  <c r="B49" i="42" s="1"/>
  <c r="B6" i="42"/>
  <c r="B47" i="42" s="1"/>
  <c r="E5" i="42"/>
  <c r="D10" i="42" s="1"/>
  <c r="G1" i="42"/>
  <c r="D46" i="41"/>
  <c r="B8" i="41"/>
  <c r="B49" i="41" s="1"/>
  <c r="B6" i="41"/>
  <c r="B47" i="41" s="1"/>
  <c r="E5" i="41"/>
  <c r="D10" i="41" s="1"/>
  <c r="G1" i="41"/>
  <c r="D46" i="40"/>
  <c r="B8" i="40"/>
  <c r="B49" i="40" s="1"/>
  <c r="B6" i="40"/>
  <c r="B47" i="40" s="1"/>
  <c r="G1" i="40"/>
  <c r="D46" i="39"/>
  <c r="B8" i="39"/>
  <c r="B49" i="39" s="1"/>
  <c r="B6" i="39"/>
  <c r="B47" i="39" s="1"/>
  <c r="G1" i="39"/>
  <c r="D46" i="38"/>
  <c r="B8" i="38"/>
  <c r="B49" i="38" s="1"/>
  <c r="B6" i="38"/>
  <c r="B47" i="38" s="1"/>
  <c r="E5" i="38"/>
  <c r="D10" i="38" s="1"/>
  <c r="G1" i="38"/>
  <c r="D46" i="37"/>
  <c r="B8" i="37"/>
  <c r="B49" i="37" s="1"/>
  <c r="B6" i="37"/>
  <c r="B47" i="37" s="1"/>
  <c r="E5" i="37"/>
  <c r="D10" i="37" s="1"/>
  <c r="G1" i="37"/>
  <c r="D46" i="36"/>
  <c r="B8" i="36"/>
  <c r="B49" i="36" s="1"/>
  <c r="B6" i="36"/>
  <c r="B47" i="36" s="1"/>
  <c r="G1" i="36"/>
  <c r="D46" i="35"/>
  <c r="B8" i="35"/>
  <c r="B49" i="35" s="1"/>
  <c r="B6" i="35"/>
  <c r="B47" i="35" s="1"/>
  <c r="G1" i="35"/>
  <c r="D46" i="34"/>
  <c r="B8" i="34"/>
  <c r="B49" i="34" s="1"/>
  <c r="B6" i="34"/>
  <c r="B47" i="34" s="1"/>
  <c r="G1" i="34"/>
  <c r="D46" i="33"/>
  <c r="B8" i="33"/>
  <c r="B49" i="33" s="1"/>
  <c r="B6" i="33"/>
  <c r="B47" i="33" s="1"/>
  <c r="E5" i="33"/>
  <c r="F5" i="33" s="1"/>
  <c r="H5" i="33" s="1"/>
  <c r="G1" i="33"/>
  <c r="D46" i="32"/>
  <c r="B8" i="32"/>
  <c r="B49" i="32" s="1"/>
  <c r="B6" i="32"/>
  <c r="B47" i="32" s="1"/>
  <c r="G1" i="32"/>
  <c r="D46" i="31"/>
  <c r="B8" i="31"/>
  <c r="B49" i="31" s="1"/>
  <c r="B6" i="31"/>
  <c r="B47" i="31" s="1"/>
  <c r="E5" i="31"/>
  <c r="F5" i="31" s="1"/>
  <c r="H5" i="31" s="1"/>
  <c r="G1" i="31"/>
  <c r="D46" i="30"/>
  <c r="B8" i="30"/>
  <c r="B49" i="30" s="1"/>
  <c r="B6" i="30"/>
  <c r="B47" i="30" s="1"/>
  <c r="E5" i="30"/>
  <c r="D10" i="30" s="1"/>
  <c r="G1" i="30"/>
  <c r="D46" i="29"/>
  <c r="B8" i="29"/>
  <c r="B49" i="29" s="1"/>
  <c r="B6" i="29"/>
  <c r="B47" i="29" s="1"/>
  <c r="G1" i="29"/>
  <c r="D46" i="28"/>
  <c r="B8" i="28"/>
  <c r="B49" i="28" s="1"/>
  <c r="B6" i="28"/>
  <c r="B47" i="28" s="1"/>
  <c r="E5" i="28"/>
  <c r="D10" i="28" s="1"/>
  <c r="G1" i="28"/>
  <c r="D46" i="27"/>
  <c r="B8" i="27"/>
  <c r="B49" i="27" s="1"/>
  <c r="B6" i="27"/>
  <c r="B47" i="27" s="1"/>
  <c r="E5" i="27"/>
  <c r="D10" i="27" s="1"/>
  <c r="G1" i="27"/>
  <c r="D46" i="26"/>
  <c r="B8" i="26"/>
  <c r="B49" i="26" s="1"/>
  <c r="B6" i="26"/>
  <c r="B47" i="26" s="1"/>
  <c r="E5" i="26"/>
  <c r="D10" i="26" s="1"/>
  <c r="G1" i="26"/>
  <c r="D46" i="25"/>
  <c r="B8" i="25"/>
  <c r="B49" i="25" s="1"/>
  <c r="B6" i="25"/>
  <c r="B47" i="25" s="1"/>
  <c r="E5" i="25"/>
  <c r="D10" i="25" s="1"/>
  <c r="G1" i="25"/>
  <c r="D46" i="24"/>
  <c r="B8" i="24"/>
  <c r="B49" i="24" s="1"/>
  <c r="B6" i="24"/>
  <c r="B47" i="24" s="1"/>
  <c r="G1" i="24"/>
  <c r="D46" i="23"/>
  <c r="B8" i="23"/>
  <c r="B49" i="23" s="1"/>
  <c r="B6" i="23"/>
  <c r="B47" i="23" s="1"/>
  <c r="E5" i="23"/>
  <c r="D10" i="23" s="1"/>
  <c r="G1" i="23"/>
  <c r="D46" i="22"/>
  <c r="B8" i="22"/>
  <c r="B49" i="22" s="1"/>
  <c r="B6" i="22"/>
  <c r="B47" i="22" s="1"/>
  <c r="G1" i="22"/>
  <c r="D46" i="21"/>
  <c r="B8" i="21"/>
  <c r="B49" i="21" s="1"/>
  <c r="B6" i="21"/>
  <c r="B47" i="21" s="1"/>
  <c r="E5" i="21"/>
  <c r="D10" i="21" s="1"/>
  <c r="G1" i="21"/>
  <c r="D46" i="20"/>
  <c r="B8" i="20"/>
  <c r="B49" i="20" s="1"/>
  <c r="B6" i="20"/>
  <c r="B47" i="20" s="1"/>
  <c r="E5" i="20"/>
  <c r="F5" i="20" s="1"/>
  <c r="H5" i="20" s="1"/>
  <c r="G1" i="20"/>
  <c r="D46" i="19"/>
  <c r="B8" i="19"/>
  <c r="B49" i="19" s="1"/>
  <c r="B6" i="19"/>
  <c r="B47" i="19" s="1"/>
  <c r="E5" i="19"/>
  <c r="D10" i="19" s="1"/>
  <c r="G1" i="19"/>
  <c r="D46" i="18"/>
  <c r="B8" i="18"/>
  <c r="B49" i="18" s="1"/>
  <c r="B6" i="18"/>
  <c r="B47" i="18" s="1"/>
  <c r="E5" i="18"/>
  <c r="F5" i="18" s="1"/>
  <c r="H5" i="18" s="1"/>
  <c r="G1" i="18"/>
  <c r="D46" i="17"/>
  <c r="B8" i="17"/>
  <c r="B49" i="17" s="1"/>
  <c r="B6" i="17"/>
  <c r="B47" i="17" s="1"/>
  <c r="E5" i="17"/>
  <c r="D10" i="17" s="1"/>
  <c r="G1" i="17"/>
  <c r="B6" i="16"/>
  <c r="B47" i="16" s="1"/>
  <c r="E5" i="15"/>
  <c r="D10" i="15" s="1"/>
  <c r="B6" i="14"/>
  <c r="B47" i="14" s="1"/>
  <c r="E5" i="12"/>
  <c r="F5" i="12" s="1"/>
  <c r="H5" i="12" s="1"/>
  <c r="D46" i="16"/>
  <c r="B8" i="16"/>
  <c r="B49" i="16" s="1"/>
  <c r="G1" i="16"/>
  <c r="D46" i="15"/>
  <c r="B8" i="15"/>
  <c r="B49" i="15" s="1"/>
  <c r="B6" i="15"/>
  <c r="B47" i="15" s="1"/>
  <c r="G1" i="15"/>
  <c r="D46" i="14"/>
  <c r="B8" i="14"/>
  <c r="B49" i="14" s="1"/>
  <c r="E5" i="14"/>
  <c r="D10" i="14" s="1"/>
  <c r="G1" i="14"/>
  <c r="D46" i="13"/>
  <c r="B8" i="13"/>
  <c r="B49" i="13" s="1"/>
  <c r="B6" i="13"/>
  <c r="B47" i="13" s="1"/>
  <c r="E5" i="13"/>
  <c r="D10" i="13" s="1"/>
  <c r="G1" i="13"/>
  <c r="D46" i="12"/>
  <c r="B8" i="12"/>
  <c r="B49" i="12" s="1"/>
  <c r="G1" i="12"/>
  <c r="D46" i="11"/>
  <c r="B8" i="11"/>
  <c r="B49" i="11" s="1"/>
  <c r="B6" i="11"/>
  <c r="B47" i="11" s="1"/>
  <c r="E5" i="11"/>
  <c r="F5" i="11" s="1"/>
  <c r="H5" i="11" s="1"/>
  <c r="G1" i="11"/>
  <c r="D46" i="10"/>
  <c r="B8" i="10"/>
  <c r="B49" i="10" s="1"/>
  <c r="B6" i="10"/>
  <c r="B47" i="10" s="1"/>
  <c r="E5" i="10"/>
  <c r="D10" i="10" s="1"/>
  <c r="G1" i="10"/>
  <c r="G1" i="9"/>
  <c r="D46" i="9"/>
  <c r="B8" i="9"/>
  <c r="B49" i="9" s="1"/>
  <c r="B6" i="9"/>
  <c r="B47" i="9" s="1"/>
  <c r="E5" i="9"/>
  <c r="D10" i="9" s="1"/>
  <c r="D15" i="9" s="1"/>
  <c r="G1" i="1"/>
  <c r="B6" i="1"/>
  <c r="E5" i="52" l="1"/>
  <c r="D10" i="52" s="1"/>
  <c r="D12" i="52" s="1"/>
  <c r="D10" i="1"/>
  <c r="D14" i="1" s="1"/>
  <c r="E5" i="49"/>
  <c r="D14" i="55"/>
  <c r="D12" i="55"/>
  <c r="F10" i="55"/>
  <c r="D15" i="55"/>
  <c r="D13" i="55"/>
  <c r="D11" i="55"/>
  <c r="E10" i="55"/>
  <c r="F5" i="55"/>
  <c r="H5" i="55" s="1"/>
  <c r="E46" i="55"/>
  <c r="F46" i="55" s="1"/>
  <c r="H46" i="55" s="1"/>
  <c r="D14" i="54"/>
  <c r="D12" i="54"/>
  <c r="F10" i="54"/>
  <c r="D15" i="54"/>
  <c r="D13" i="54"/>
  <c r="D11" i="54"/>
  <c r="E10" i="54"/>
  <c r="F5" i="54"/>
  <c r="H5" i="54" s="1"/>
  <c r="E46" i="54"/>
  <c r="F46" i="54" s="1"/>
  <c r="H46" i="54" s="1"/>
  <c r="D14" i="53"/>
  <c r="D12" i="53"/>
  <c r="F10" i="53"/>
  <c r="D15" i="53"/>
  <c r="D13" i="53"/>
  <c r="D11" i="53"/>
  <c r="E10" i="53"/>
  <c r="F5" i="53"/>
  <c r="H5" i="53" s="1"/>
  <c r="E46" i="53"/>
  <c r="F46" i="53" s="1"/>
  <c r="H46" i="53" s="1"/>
  <c r="D14" i="52"/>
  <c r="F10" i="52"/>
  <c r="D13" i="52"/>
  <c r="E10" i="52"/>
  <c r="E46" i="52"/>
  <c r="F46" i="52" s="1"/>
  <c r="H46" i="52" s="1"/>
  <c r="D14" i="51"/>
  <c r="D12" i="51"/>
  <c r="F10" i="51"/>
  <c r="D15" i="51"/>
  <c r="D13" i="51"/>
  <c r="D11" i="51"/>
  <c r="E10" i="51"/>
  <c r="F5" i="51"/>
  <c r="H5" i="51" s="1"/>
  <c r="E46" i="51"/>
  <c r="F46" i="51" s="1"/>
  <c r="H46" i="51" s="1"/>
  <c r="D14" i="50"/>
  <c r="D12" i="50"/>
  <c r="F10" i="50"/>
  <c r="D15" i="50"/>
  <c r="D13" i="50"/>
  <c r="D11" i="50"/>
  <c r="E10" i="50"/>
  <c r="F5" i="50"/>
  <c r="H5" i="50" s="1"/>
  <c r="E46" i="50"/>
  <c r="F46" i="50" s="1"/>
  <c r="H46" i="50" s="1"/>
  <c r="D14" i="48"/>
  <c r="D12" i="48"/>
  <c r="F10" i="48"/>
  <c r="D15" i="48"/>
  <c r="D13" i="48"/>
  <c r="D11" i="48"/>
  <c r="E10" i="48"/>
  <c r="F5" i="48"/>
  <c r="H5" i="48" s="1"/>
  <c r="E46" i="48"/>
  <c r="F46" i="48" s="1"/>
  <c r="H46" i="48" s="1"/>
  <c r="D14" i="47"/>
  <c r="D12" i="47"/>
  <c r="F10" i="47"/>
  <c r="D15" i="47"/>
  <c r="D13" i="47"/>
  <c r="D11" i="47"/>
  <c r="E10" i="47"/>
  <c r="F5" i="47"/>
  <c r="H5" i="47" s="1"/>
  <c r="E46" i="47"/>
  <c r="F46" i="47" s="1"/>
  <c r="H46" i="47" s="1"/>
  <c r="D10" i="46"/>
  <c r="E46" i="46"/>
  <c r="F46" i="46" s="1"/>
  <c r="H46" i="46" s="1"/>
  <c r="F5" i="44"/>
  <c r="H5" i="44" s="1"/>
  <c r="D10" i="40"/>
  <c r="D14" i="40" s="1"/>
  <c r="D14" i="45"/>
  <c r="D12" i="45"/>
  <c r="F10" i="45"/>
  <c r="D15" i="45"/>
  <c r="D13" i="45"/>
  <c r="D11" i="45"/>
  <c r="E10" i="45"/>
  <c r="F5" i="45"/>
  <c r="H5" i="45" s="1"/>
  <c r="E46" i="45"/>
  <c r="F46" i="45" s="1"/>
  <c r="H46" i="45" s="1"/>
  <c r="D14" i="44"/>
  <c r="D12" i="44"/>
  <c r="F10" i="44"/>
  <c r="D15" i="44"/>
  <c r="D13" i="44"/>
  <c r="D11" i="44"/>
  <c r="E10" i="44"/>
  <c r="E46" i="44"/>
  <c r="F46" i="44" s="1"/>
  <c r="H46" i="44" s="1"/>
  <c r="D14" i="43"/>
  <c r="D12" i="43"/>
  <c r="F10" i="43"/>
  <c r="D15" i="43"/>
  <c r="D13" i="43"/>
  <c r="D11" i="43"/>
  <c r="E10" i="43"/>
  <c r="F5" i="43"/>
  <c r="H5" i="43" s="1"/>
  <c r="E46" i="43"/>
  <c r="F46" i="43" s="1"/>
  <c r="H46" i="43" s="1"/>
  <c r="D14" i="42"/>
  <c r="D12" i="42"/>
  <c r="F10" i="42"/>
  <c r="D15" i="42"/>
  <c r="D13" i="42"/>
  <c r="D11" i="42"/>
  <c r="E10" i="42"/>
  <c r="F5" i="42"/>
  <c r="H5" i="42" s="1"/>
  <c r="E46" i="42"/>
  <c r="F46" i="42" s="1"/>
  <c r="H46" i="42" s="1"/>
  <c r="D14" i="41"/>
  <c r="D12" i="41"/>
  <c r="F10" i="41"/>
  <c r="D15" i="41"/>
  <c r="D13" i="41"/>
  <c r="D11" i="41"/>
  <c r="E10" i="41"/>
  <c r="F5" i="41"/>
  <c r="H5" i="41" s="1"/>
  <c r="E46" i="41"/>
  <c r="F46" i="41" s="1"/>
  <c r="H46" i="41" s="1"/>
  <c r="E5" i="39"/>
  <c r="E46" i="39" s="1"/>
  <c r="F46" i="39" s="1"/>
  <c r="H46" i="39" s="1"/>
  <c r="D14" i="38"/>
  <c r="D12" i="38"/>
  <c r="F10" i="38"/>
  <c r="D15" i="38"/>
  <c r="D13" i="38"/>
  <c r="D11" i="38"/>
  <c r="E10" i="38"/>
  <c r="F5" i="38"/>
  <c r="H5" i="38" s="1"/>
  <c r="E46" i="38"/>
  <c r="F46" i="38" s="1"/>
  <c r="H46" i="38" s="1"/>
  <c r="D14" i="37"/>
  <c r="D12" i="37"/>
  <c r="F10" i="37"/>
  <c r="D15" i="37"/>
  <c r="D13" i="37"/>
  <c r="D11" i="37"/>
  <c r="E10" i="37"/>
  <c r="F5" i="37"/>
  <c r="H5" i="37" s="1"/>
  <c r="E46" i="37"/>
  <c r="F46" i="37" s="1"/>
  <c r="H46" i="37" s="1"/>
  <c r="E5" i="35"/>
  <c r="F5" i="35" s="1"/>
  <c r="H5" i="35" s="1"/>
  <c r="E5" i="29"/>
  <c r="F5" i="29" s="1"/>
  <c r="H5" i="29" s="1"/>
  <c r="E5" i="36"/>
  <c r="E46" i="36" s="1"/>
  <c r="F46" i="36" s="1"/>
  <c r="H46" i="36" s="1"/>
  <c r="E5" i="34"/>
  <c r="E46" i="34" s="1"/>
  <c r="F46" i="34" s="1"/>
  <c r="H46" i="34" s="1"/>
  <c r="D10" i="33"/>
  <c r="E46" i="33"/>
  <c r="F46" i="33" s="1"/>
  <c r="H46" i="33" s="1"/>
  <c r="E5" i="32"/>
  <c r="E46" i="32" s="1"/>
  <c r="F46" i="32" s="1"/>
  <c r="H46" i="32" s="1"/>
  <c r="D10" i="31"/>
  <c r="E46" i="31"/>
  <c r="F46" i="31" s="1"/>
  <c r="H46" i="31" s="1"/>
  <c r="D14" i="30"/>
  <c r="D12" i="30"/>
  <c r="F10" i="30"/>
  <c r="D15" i="30"/>
  <c r="D13" i="30"/>
  <c r="D11" i="30"/>
  <c r="E10" i="30"/>
  <c r="F5" i="30"/>
  <c r="H5" i="30" s="1"/>
  <c r="E46" i="30"/>
  <c r="F46" i="30" s="1"/>
  <c r="H46" i="30" s="1"/>
  <c r="D10" i="29"/>
  <c r="E46" i="29"/>
  <c r="F46" i="29" s="1"/>
  <c r="H46" i="29" s="1"/>
  <c r="D14" i="28"/>
  <c r="D12" i="28"/>
  <c r="F10" i="28"/>
  <c r="D15" i="28"/>
  <c r="D13" i="28"/>
  <c r="D11" i="28"/>
  <c r="E10" i="28"/>
  <c r="F5" i="28"/>
  <c r="H5" i="28" s="1"/>
  <c r="E46" i="28"/>
  <c r="F46" i="28" s="1"/>
  <c r="H46" i="28" s="1"/>
  <c r="D14" i="27"/>
  <c r="D12" i="27"/>
  <c r="F10" i="27"/>
  <c r="D15" i="27"/>
  <c r="D13" i="27"/>
  <c r="D11" i="27"/>
  <c r="E10" i="27"/>
  <c r="F5" i="27"/>
  <c r="H5" i="27" s="1"/>
  <c r="E46" i="27"/>
  <c r="F46" i="27" s="1"/>
  <c r="H46" i="27" s="1"/>
  <c r="D14" i="26"/>
  <c r="D12" i="26"/>
  <c r="F10" i="26"/>
  <c r="D15" i="26"/>
  <c r="D13" i="26"/>
  <c r="D11" i="26"/>
  <c r="E10" i="26"/>
  <c r="F5" i="26"/>
  <c r="H5" i="26" s="1"/>
  <c r="E46" i="26"/>
  <c r="F46" i="26" s="1"/>
  <c r="H46" i="26" s="1"/>
  <c r="E5" i="24"/>
  <c r="F5" i="24" s="1"/>
  <c r="H5" i="24" s="1"/>
  <c r="E5" i="16"/>
  <c r="D10" i="16" s="1"/>
  <c r="E10" i="16" s="1"/>
  <c r="D14" i="25"/>
  <c r="D12" i="25"/>
  <c r="F10" i="25"/>
  <c r="D15" i="25"/>
  <c r="D13" i="25"/>
  <c r="D11" i="25"/>
  <c r="E10" i="25"/>
  <c r="F5" i="25"/>
  <c r="H5" i="25" s="1"/>
  <c r="E46" i="25"/>
  <c r="F46" i="25" s="1"/>
  <c r="H46" i="25" s="1"/>
  <c r="E46" i="24"/>
  <c r="F46" i="24" s="1"/>
  <c r="H46" i="24" s="1"/>
  <c r="D14" i="23"/>
  <c r="D12" i="23"/>
  <c r="F10" i="23"/>
  <c r="D15" i="23"/>
  <c r="D13" i="23"/>
  <c r="D11" i="23"/>
  <c r="E10" i="23"/>
  <c r="F5" i="23"/>
  <c r="H5" i="23" s="1"/>
  <c r="E46" i="23"/>
  <c r="F46" i="23" s="1"/>
  <c r="H46" i="23" s="1"/>
  <c r="E5" i="22"/>
  <c r="E46" i="22" s="1"/>
  <c r="F46" i="22" s="1"/>
  <c r="H46" i="22" s="1"/>
  <c r="D14" i="21"/>
  <c r="D12" i="21"/>
  <c r="F10" i="21"/>
  <c r="D15" i="21"/>
  <c r="D13" i="21"/>
  <c r="D11" i="21"/>
  <c r="E10" i="21"/>
  <c r="F5" i="21"/>
  <c r="H5" i="21" s="1"/>
  <c r="E46" i="21"/>
  <c r="F46" i="21" s="1"/>
  <c r="H46" i="21" s="1"/>
  <c r="D10" i="20"/>
  <c r="E46" i="20"/>
  <c r="F46" i="20" s="1"/>
  <c r="H46" i="20" s="1"/>
  <c r="D14" i="19"/>
  <c r="D12" i="19"/>
  <c r="F10" i="19"/>
  <c r="D15" i="19"/>
  <c r="D13" i="19"/>
  <c r="D11" i="19"/>
  <c r="E10" i="19"/>
  <c r="F5" i="19"/>
  <c r="H5" i="19" s="1"/>
  <c r="E46" i="19"/>
  <c r="F46" i="19" s="1"/>
  <c r="H46" i="19" s="1"/>
  <c r="D10" i="18"/>
  <c r="E46" i="18"/>
  <c r="F46" i="18" s="1"/>
  <c r="H46" i="18" s="1"/>
  <c r="D14" i="17"/>
  <c r="D12" i="17"/>
  <c r="F10" i="17"/>
  <c r="D15" i="17"/>
  <c r="D13" i="17"/>
  <c r="D11" i="17"/>
  <c r="E10" i="17"/>
  <c r="F5" i="17"/>
  <c r="H5" i="17" s="1"/>
  <c r="E46" i="17"/>
  <c r="F46" i="17" s="1"/>
  <c r="H46" i="17" s="1"/>
  <c r="B6" i="12"/>
  <c r="B47" i="12" s="1"/>
  <c r="F5" i="10"/>
  <c r="H5" i="10" s="1"/>
  <c r="E46" i="10"/>
  <c r="F46" i="10" s="1"/>
  <c r="H46" i="10" s="1"/>
  <c r="D14" i="16"/>
  <c r="D12" i="16"/>
  <c r="F10" i="16"/>
  <c r="D15" i="16"/>
  <c r="D13" i="16"/>
  <c r="D11" i="16"/>
  <c r="E46" i="16"/>
  <c r="F46" i="16" s="1"/>
  <c r="H46" i="16" s="1"/>
  <c r="D14" i="15"/>
  <c r="D12" i="15"/>
  <c r="F10" i="15"/>
  <c r="D15" i="15"/>
  <c r="D13" i="15"/>
  <c r="D11" i="15"/>
  <c r="E10" i="15"/>
  <c r="F5" i="15"/>
  <c r="H5" i="15" s="1"/>
  <c r="E46" i="15"/>
  <c r="F46" i="15" s="1"/>
  <c r="H46" i="15" s="1"/>
  <c r="D14" i="14"/>
  <c r="D12" i="14"/>
  <c r="F10" i="14"/>
  <c r="D15" i="14"/>
  <c r="D13" i="14"/>
  <c r="D11" i="14"/>
  <c r="E10" i="14"/>
  <c r="F5" i="14"/>
  <c r="H5" i="14" s="1"/>
  <c r="E46" i="14"/>
  <c r="F46" i="14" s="1"/>
  <c r="H46" i="14" s="1"/>
  <c r="D14" i="13"/>
  <c r="D12" i="13"/>
  <c r="F10" i="13"/>
  <c r="D15" i="13"/>
  <c r="D13" i="13"/>
  <c r="D11" i="13"/>
  <c r="E10" i="13"/>
  <c r="F5" i="13"/>
  <c r="H5" i="13" s="1"/>
  <c r="E46" i="13"/>
  <c r="F46" i="13" s="1"/>
  <c r="H46" i="13" s="1"/>
  <c r="D10" i="12"/>
  <c r="E46" i="12"/>
  <c r="F46" i="12" s="1"/>
  <c r="H46" i="12" s="1"/>
  <c r="D10" i="11"/>
  <c r="E46" i="11"/>
  <c r="F46" i="11" s="1"/>
  <c r="H46" i="11" s="1"/>
  <c r="D14" i="10"/>
  <c r="D12" i="10"/>
  <c r="F10" i="10"/>
  <c r="E10" i="10"/>
  <c r="D13" i="10"/>
  <c r="D11" i="10"/>
  <c r="D15" i="10"/>
  <c r="F5" i="9"/>
  <c r="H5" i="9" s="1"/>
  <c r="D11" i="9"/>
  <c r="E46" i="9"/>
  <c r="F46" i="9" s="1"/>
  <c r="H46" i="9" s="1"/>
  <c r="I30" i="9"/>
  <c r="I34" i="9" s="1"/>
  <c r="G30" i="9"/>
  <c r="G34" i="9" s="1"/>
  <c r="E30" i="9"/>
  <c r="E34" i="9" s="1"/>
  <c r="D24" i="9"/>
  <c r="D25" i="9" s="1"/>
  <c r="D26" i="9" s="1"/>
  <c r="C29" i="9" s="1"/>
  <c r="D16" i="9"/>
  <c r="D14" i="9"/>
  <c r="D12" i="9"/>
  <c r="F10" i="9"/>
  <c r="D30" i="9"/>
  <c r="D34" i="9" s="1"/>
  <c r="H30" i="9"/>
  <c r="H34" i="9" s="1"/>
  <c r="E10" i="9"/>
  <c r="D13" i="9"/>
  <c r="F30" i="9"/>
  <c r="F34" i="9" s="1"/>
  <c r="J30" i="9"/>
  <c r="J34" i="9" s="1"/>
  <c r="E46" i="40" l="1"/>
  <c r="F46" i="40" s="1"/>
  <c r="H46" i="40" s="1"/>
  <c r="E10" i="40"/>
  <c r="E11" i="40" s="1"/>
  <c r="D11" i="40"/>
  <c r="D15" i="40"/>
  <c r="H30" i="40" s="1"/>
  <c r="H34" i="40" s="1"/>
  <c r="D13" i="40"/>
  <c r="F10" i="40"/>
  <c r="E52" i="40" s="1"/>
  <c r="D12" i="40"/>
  <c r="F5" i="16"/>
  <c r="H5" i="16" s="1"/>
  <c r="D12" i="1"/>
  <c r="F5" i="52"/>
  <c r="H5" i="52" s="1"/>
  <c r="D11" i="52"/>
  <c r="D15" i="52"/>
  <c r="I30" i="52" s="1"/>
  <c r="I34" i="52" s="1"/>
  <c r="D10" i="35"/>
  <c r="D11" i="35" s="1"/>
  <c r="D10" i="24"/>
  <c r="D11" i="24" s="1"/>
  <c r="D11" i="1"/>
  <c r="D15" i="1"/>
  <c r="I30" i="1" s="1"/>
  <c r="I34" i="1" s="1"/>
  <c r="E10" i="1"/>
  <c r="E13" i="1" s="1"/>
  <c r="D13" i="1"/>
  <c r="F10" i="1"/>
  <c r="J47" i="1" s="1"/>
  <c r="F5" i="1"/>
  <c r="H5" i="1" s="1"/>
  <c r="D10" i="49"/>
  <c r="F5" i="49"/>
  <c r="H5" i="49" s="1"/>
  <c r="E46" i="49"/>
  <c r="F46" i="49" s="1"/>
  <c r="H46" i="49" s="1"/>
  <c r="E15" i="55"/>
  <c r="E16" i="55" s="1"/>
  <c r="E13" i="55"/>
  <c r="E11" i="55"/>
  <c r="K10" i="55"/>
  <c r="I10" i="55"/>
  <c r="E14" i="55"/>
  <c r="E12" i="55"/>
  <c r="J10" i="55"/>
  <c r="H10" i="55"/>
  <c r="J52" i="55"/>
  <c r="H52" i="55"/>
  <c r="F52" i="55"/>
  <c r="D52" i="55"/>
  <c r="F14" i="55"/>
  <c r="F12" i="55"/>
  <c r="K52" i="55"/>
  <c r="I52" i="55"/>
  <c r="G52" i="55"/>
  <c r="E52" i="55"/>
  <c r="J50" i="55"/>
  <c r="F15" i="55"/>
  <c r="F16" i="55" s="1"/>
  <c r="F13" i="55"/>
  <c r="F11" i="55"/>
  <c r="I30" i="55"/>
  <c r="I34" i="55" s="1"/>
  <c r="G30" i="55"/>
  <c r="G34" i="55" s="1"/>
  <c r="E30" i="55"/>
  <c r="E34" i="55" s="1"/>
  <c r="D24" i="55"/>
  <c r="D25" i="55" s="1"/>
  <c r="D26" i="55" s="1"/>
  <c r="C29" i="55" s="1"/>
  <c r="D16" i="55"/>
  <c r="J30" i="55"/>
  <c r="J34" i="55" s="1"/>
  <c r="H30" i="55"/>
  <c r="H34" i="55" s="1"/>
  <c r="F30" i="55"/>
  <c r="F34" i="55" s="1"/>
  <c r="D30" i="55"/>
  <c r="D34" i="55" s="1"/>
  <c r="E15" i="54"/>
  <c r="E16" i="54" s="1"/>
  <c r="E13" i="54"/>
  <c r="E11" i="54"/>
  <c r="K10" i="54"/>
  <c r="I10" i="54"/>
  <c r="E14" i="54"/>
  <c r="E12" i="54"/>
  <c r="J10" i="54"/>
  <c r="H10" i="54"/>
  <c r="J52" i="54"/>
  <c r="H52" i="54"/>
  <c r="F52" i="54"/>
  <c r="D52" i="54"/>
  <c r="F14" i="54"/>
  <c r="F12" i="54"/>
  <c r="K52" i="54"/>
  <c r="I52" i="54"/>
  <c r="G52" i="54"/>
  <c r="E52" i="54"/>
  <c r="J50" i="54"/>
  <c r="F15" i="54"/>
  <c r="F16" i="54" s="1"/>
  <c r="F13" i="54"/>
  <c r="F11" i="54"/>
  <c r="I30" i="54"/>
  <c r="I34" i="54" s="1"/>
  <c r="G30" i="54"/>
  <c r="G34" i="54" s="1"/>
  <c r="E30" i="54"/>
  <c r="E34" i="54" s="1"/>
  <c r="D24" i="54"/>
  <c r="D25" i="54" s="1"/>
  <c r="D26" i="54" s="1"/>
  <c r="C29" i="54" s="1"/>
  <c r="D16" i="54"/>
  <c r="J30" i="54"/>
  <c r="J34" i="54" s="1"/>
  <c r="H30" i="54"/>
  <c r="H34" i="54" s="1"/>
  <c r="F30" i="54"/>
  <c r="F34" i="54" s="1"/>
  <c r="D30" i="54"/>
  <c r="D34" i="54" s="1"/>
  <c r="E15" i="53"/>
  <c r="E16" i="53" s="1"/>
  <c r="E13" i="53"/>
  <c r="E11" i="53"/>
  <c r="K10" i="53"/>
  <c r="I10" i="53"/>
  <c r="E14" i="53"/>
  <c r="E12" i="53"/>
  <c r="J10" i="53"/>
  <c r="H10" i="53"/>
  <c r="J52" i="53"/>
  <c r="H52" i="53"/>
  <c r="F52" i="53"/>
  <c r="D52" i="53"/>
  <c r="F14" i="53"/>
  <c r="F12" i="53"/>
  <c r="K52" i="53"/>
  <c r="I52" i="53"/>
  <c r="G52" i="53"/>
  <c r="E52" i="53"/>
  <c r="J50" i="53"/>
  <c r="F15" i="53"/>
  <c r="F16" i="53" s="1"/>
  <c r="F13" i="53"/>
  <c r="F11" i="53"/>
  <c r="I30" i="53"/>
  <c r="I34" i="53" s="1"/>
  <c r="G30" i="53"/>
  <c r="G34" i="53" s="1"/>
  <c r="E30" i="53"/>
  <c r="E34" i="53" s="1"/>
  <c r="D24" i="53"/>
  <c r="D25" i="53" s="1"/>
  <c r="D26" i="53" s="1"/>
  <c r="C29" i="53" s="1"/>
  <c r="D16" i="53"/>
  <c r="J30" i="53"/>
  <c r="J34" i="53" s="1"/>
  <c r="H30" i="53"/>
  <c r="H34" i="53" s="1"/>
  <c r="F30" i="53"/>
  <c r="F34" i="53" s="1"/>
  <c r="D30" i="53"/>
  <c r="D34" i="53" s="1"/>
  <c r="E15" i="52"/>
  <c r="E16" i="52" s="1"/>
  <c r="E13" i="52"/>
  <c r="E11" i="52"/>
  <c r="K10" i="52"/>
  <c r="I10" i="52"/>
  <c r="E14" i="52"/>
  <c r="E12" i="52"/>
  <c r="J10" i="52"/>
  <c r="H10" i="52"/>
  <c r="J52" i="52"/>
  <c r="H52" i="52"/>
  <c r="F52" i="52"/>
  <c r="D52" i="52"/>
  <c r="F14" i="52"/>
  <c r="F12" i="52"/>
  <c r="K52" i="52"/>
  <c r="I52" i="52"/>
  <c r="G52" i="52"/>
  <c r="E52" i="52"/>
  <c r="J50" i="52"/>
  <c r="F15" i="52"/>
  <c r="F16" i="52" s="1"/>
  <c r="F13" i="52"/>
  <c r="F11" i="52"/>
  <c r="G30" i="52"/>
  <c r="G34" i="52" s="1"/>
  <c r="D24" i="52"/>
  <c r="D25" i="52" s="1"/>
  <c r="D26" i="52" s="1"/>
  <c r="C29" i="52" s="1"/>
  <c r="J30" i="52"/>
  <c r="J34" i="52" s="1"/>
  <c r="F30" i="52"/>
  <c r="F34" i="52" s="1"/>
  <c r="E15" i="51"/>
  <c r="E16" i="51" s="1"/>
  <c r="E13" i="51"/>
  <c r="E11" i="51"/>
  <c r="K10" i="51"/>
  <c r="I10" i="51"/>
  <c r="E14" i="51"/>
  <c r="E12" i="51"/>
  <c r="J10" i="51"/>
  <c r="H10" i="51"/>
  <c r="J52" i="51"/>
  <c r="H52" i="51"/>
  <c r="F52" i="51"/>
  <c r="D52" i="51"/>
  <c r="F14" i="51"/>
  <c r="F12" i="51"/>
  <c r="K52" i="51"/>
  <c r="I52" i="51"/>
  <c r="G52" i="51"/>
  <c r="E52" i="51"/>
  <c r="J50" i="51"/>
  <c r="F15" i="51"/>
  <c r="F16" i="51" s="1"/>
  <c r="F13" i="51"/>
  <c r="F11" i="51"/>
  <c r="I30" i="51"/>
  <c r="I34" i="51" s="1"/>
  <c r="G30" i="51"/>
  <c r="G34" i="51" s="1"/>
  <c r="E30" i="51"/>
  <c r="E34" i="51" s="1"/>
  <c r="D24" i="51"/>
  <c r="D25" i="51" s="1"/>
  <c r="D26" i="51" s="1"/>
  <c r="C29" i="51" s="1"/>
  <c r="D16" i="51"/>
  <c r="J30" i="51"/>
  <c r="J34" i="51" s="1"/>
  <c r="H30" i="51"/>
  <c r="H34" i="51" s="1"/>
  <c r="F30" i="51"/>
  <c r="F34" i="51" s="1"/>
  <c r="D30" i="51"/>
  <c r="D34" i="51" s="1"/>
  <c r="E15" i="50"/>
  <c r="E16" i="50" s="1"/>
  <c r="E13" i="50"/>
  <c r="E11" i="50"/>
  <c r="K10" i="50"/>
  <c r="I10" i="50"/>
  <c r="E14" i="50"/>
  <c r="E12" i="50"/>
  <c r="J10" i="50"/>
  <c r="H10" i="50"/>
  <c r="J52" i="50"/>
  <c r="H52" i="50"/>
  <c r="F52" i="50"/>
  <c r="D52" i="50"/>
  <c r="F14" i="50"/>
  <c r="F12" i="50"/>
  <c r="K52" i="50"/>
  <c r="I52" i="50"/>
  <c r="G52" i="50"/>
  <c r="E52" i="50"/>
  <c r="J50" i="50"/>
  <c r="F15" i="50"/>
  <c r="F16" i="50" s="1"/>
  <c r="F13" i="50"/>
  <c r="F11" i="50"/>
  <c r="I30" i="50"/>
  <c r="I34" i="50" s="1"/>
  <c r="G30" i="50"/>
  <c r="G34" i="50" s="1"/>
  <c r="E30" i="50"/>
  <c r="E34" i="50" s="1"/>
  <c r="D24" i="50"/>
  <c r="D25" i="50" s="1"/>
  <c r="D26" i="50" s="1"/>
  <c r="C29" i="50" s="1"/>
  <c r="D16" i="50"/>
  <c r="J30" i="50"/>
  <c r="J34" i="50" s="1"/>
  <c r="H30" i="50"/>
  <c r="H34" i="50" s="1"/>
  <c r="F30" i="50"/>
  <c r="F34" i="50" s="1"/>
  <c r="D30" i="50"/>
  <c r="D34" i="50" s="1"/>
  <c r="E15" i="48"/>
  <c r="E16" i="48" s="1"/>
  <c r="E13" i="48"/>
  <c r="E11" i="48"/>
  <c r="K10" i="48"/>
  <c r="I10" i="48"/>
  <c r="E14" i="48"/>
  <c r="E12" i="48"/>
  <c r="J10" i="48"/>
  <c r="H10" i="48"/>
  <c r="J52" i="48"/>
  <c r="H52" i="48"/>
  <c r="F52" i="48"/>
  <c r="D52" i="48"/>
  <c r="F14" i="48"/>
  <c r="F12" i="48"/>
  <c r="K52" i="48"/>
  <c r="I52" i="48"/>
  <c r="G52" i="48"/>
  <c r="E52" i="48"/>
  <c r="J50" i="48"/>
  <c r="F15" i="48"/>
  <c r="F16" i="48" s="1"/>
  <c r="F13" i="48"/>
  <c r="F11" i="48"/>
  <c r="I30" i="48"/>
  <c r="I34" i="48" s="1"/>
  <c r="G30" i="48"/>
  <c r="G34" i="48" s="1"/>
  <c r="E30" i="48"/>
  <c r="E34" i="48" s="1"/>
  <c r="D24" i="48"/>
  <c r="D25" i="48" s="1"/>
  <c r="D26" i="48" s="1"/>
  <c r="C29" i="48" s="1"/>
  <c r="D16" i="48"/>
  <c r="J30" i="48"/>
  <c r="J34" i="48" s="1"/>
  <c r="H30" i="48"/>
  <c r="H34" i="48" s="1"/>
  <c r="F30" i="48"/>
  <c r="F34" i="48" s="1"/>
  <c r="D30" i="48"/>
  <c r="D34" i="48" s="1"/>
  <c r="E15" i="47"/>
  <c r="E16" i="47" s="1"/>
  <c r="E13" i="47"/>
  <c r="E11" i="47"/>
  <c r="K10" i="47"/>
  <c r="I10" i="47"/>
  <c r="E14" i="47"/>
  <c r="E12" i="47"/>
  <c r="J10" i="47"/>
  <c r="H10" i="47"/>
  <c r="J52" i="47"/>
  <c r="H52" i="47"/>
  <c r="F52" i="47"/>
  <c r="D52" i="47"/>
  <c r="F14" i="47"/>
  <c r="F12" i="47"/>
  <c r="K52" i="47"/>
  <c r="I52" i="47"/>
  <c r="G52" i="47"/>
  <c r="E52" i="47"/>
  <c r="J50" i="47"/>
  <c r="F15" i="47"/>
  <c r="F16" i="47" s="1"/>
  <c r="F13" i="47"/>
  <c r="F11" i="47"/>
  <c r="I30" i="47"/>
  <c r="I34" i="47" s="1"/>
  <c r="G30" i="47"/>
  <c r="G34" i="47" s="1"/>
  <c r="E30" i="47"/>
  <c r="E34" i="47" s="1"/>
  <c r="D24" i="47"/>
  <c r="D25" i="47" s="1"/>
  <c r="D26" i="47" s="1"/>
  <c r="C29" i="47" s="1"/>
  <c r="D16" i="47"/>
  <c r="J30" i="47"/>
  <c r="J34" i="47" s="1"/>
  <c r="H30" i="47"/>
  <c r="H34" i="47" s="1"/>
  <c r="F30" i="47"/>
  <c r="F34" i="47" s="1"/>
  <c r="D30" i="47"/>
  <c r="D34" i="47" s="1"/>
  <c r="D15" i="46"/>
  <c r="D13" i="46"/>
  <c r="D11" i="46"/>
  <c r="E10" i="46"/>
  <c r="D14" i="46"/>
  <c r="D12" i="46"/>
  <c r="F10" i="46"/>
  <c r="E15" i="45"/>
  <c r="E16" i="45" s="1"/>
  <c r="E13" i="45"/>
  <c r="E11" i="45"/>
  <c r="K10" i="45"/>
  <c r="I10" i="45"/>
  <c r="E14" i="45"/>
  <c r="E12" i="45"/>
  <c r="J10" i="45"/>
  <c r="H10" i="45"/>
  <c r="J52" i="45"/>
  <c r="H52" i="45"/>
  <c r="F52" i="45"/>
  <c r="D52" i="45"/>
  <c r="F14" i="45"/>
  <c r="F12" i="45"/>
  <c r="K52" i="45"/>
  <c r="I52" i="45"/>
  <c r="G52" i="45"/>
  <c r="E52" i="45"/>
  <c r="J50" i="45"/>
  <c r="F15" i="45"/>
  <c r="F16" i="45" s="1"/>
  <c r="F13" i="45"/>
  <c r="F11" i="45"/>
  <c r="I30" i="45"/>
  <c r="I34" i="45" s="1"/>
  <c r="G30" i="45"/>
  <c r="G34" i="45" s="1"/>
  <c r="E30" i="45"/>
  <c r="E34" i="45" s="1"/>
  <c r="D24" i="45"/>
  <c r="D25" i="45" s="1"/>
  <c r="D26" i="45" s="1"/>
  <c r="C29" i="45" s="1"/>
  <c r="D16" i="45"/>
  <c r="J30" i="45"/>
  <c r="J34" i="45" s="1"/>
  <c r="H30" i="45"/>
  <c r="H34" i="45" s="1"/>
  <c r="F30" i="45"/>
  <c r="F34" i="45" s="1"/>
  <c r="D30" i="45"/>
  <c r="D34" i="45" s="1"/>
  <c r="E15" i="44"/>
  <c r="E16" i="44" s="1"/>
  <c r="E13" i="44"/>
  <c r="E11" i="44"/>
  <c r="K10" i="44"/>
  <c r="I10" i="44"/>
  <c r="E14" i="44"/>
  <c r="E12" i="44"/>
  <c r="J10" i="44"/>
  <c r="H10" i="44"/>
  <c r="J52" i="44"/>
  <c r="H52" i="44"/>
  <c r="F52" i="44"/>
  <c r="D52" i="44"/>
  <c r="F14" i="44"/>
  <c r="F12" i="44"/>
  <c r="K52" i="44"/>
  <c r="I52" i="44"/>
  <c r="G52" i="44"/>
  <c r="E52" i="44"/>
  <c r="J50" i="44"/>
  <c r="F15" i="44"/>
  <c r="F16" i="44" s="1"/>
  <c r="F13" i="44"/>
  <c r="F11" i="44"/>
  <c r="I30" i="44"/>
  <c r="I34" i="44" s="1"/>
  <c r="G30" i="44"/>
  <c r="G34" i="44" s="1"/>
  <c r="E30" i="44"/>
  <c r="E34" i="44" s="1"/>
  <c r="D24" i="44"/>
  <c r="D25" i="44" s="1"/>
  <c r="D26" i="44" s="1"/>
  <c r="C29" i="44" s="1"/>
  <c r="D16" i="44"/>
  <c r="J30" i="44"/>
  <c r="J34" i="44" s="1"/>
  <c r="H30" i="44"/>
  <c r="H34" i="44" s="1"/>
  <c r="F30" i="44"/>
  <c r="F34" i="44" s="1"/>
  <c r="D30" i="44"/>
  <c r="D34" i="44" s="1"/>
  <c r="I30" i="43"/>
  <c r="I34" i="43" s="1"/>
  <c r="G30" i="43"/>
  <c r="G34" i="43" s="1"/>
  <c r="E30" i="43"/>
  <c r="E34" i="43" s="1"/>
  <c r="D24" i="43"/>
  <c r="D25" i="43" s="1"/>
  <c r="D26" i="43" s="1"/>
  <c r="C29" i="43" s="1"/>
  <c r="D16" i="43"/>
  <c r="J30" i="43"/>
  <c r="J34" i="43" s="1"/>
  <c r="H30" i="43"/>
  <c r="H34" i="43" s="1"/>
  <c r="F30" i="43"/>
  <c r="F34" i="43" s="1"/>
  <c r="D30" i="43"/>
  <c r="D34" i="43" s="1"/>
  <c r="E15" i="43"/>
  <c r="E16" i="43" s="1"/>
  <c r="E13" i="43"/>
  <c r="E11" i="43"/>
  <c r="K10" i="43"/>
  <c r="I10" i="43"/>
  <c r="E14" i="43"/>
  <c r="E12" i="43"/>
  <c r="J10" i="43"/>
  <c r="H10" i="43"/>
  <c r="J52" i="43"/>
  <c r="H52" i="43"/>
  <c r="F52" i="43"/>
  <c r="D52" i="43"/>
  <c r="F14" i="43"/>
  <c r="F12" i="43"/>
  <c r="K52" i="43"/>
  <c r="I52" i="43"/>
  <c r="G52" i="43"/>
  <c r="E52" i="43"/>
  <c r="J50" i="43"/>
  <c r="F15" i="43"/>
  <c r="F16" i="43" s="1"/>
  <c r="F13" i="43"/>
  <c r="F11" i="43"/>
  <c r="I30" i="42"/>
  <c r="I34" i="42" s="1"/>
  <c r="G30" i="42"/>
  <c r="G34" i="42" s="1"/>
  <c r="E30" i="42"/>
  <c r="E34" i="42" s="1"/>
  <c r="D24" i="42"/>
  <c r="D25" i="42" s="1"/>
  <c r="D26" i="42" s="1"/>
  <c r="C29" i="42" s="1"/>
  <c r="D16" i="42"/>
  <c r="J30" i="42"/>
  <c r="J34" i="42" s="1"/>
  <c r="H30" i="42"/>
  <c r="H34" i="42" s="1"/>
  <c r="F30" i="42"/>
  <c r="F34" i="42" s="1"/>
  <c r="D30" i="42"/>
  <c r="D34" i="42" s="1"/>
  <c r="E15" i="42"/>
  <c r="E16" i="42" s="1"/>
  <c r="E13" i="42"/>
  <c r="E11" i="42"/>
  <c r="K10" i="42"/>
  <c r="I10" i="42"/>
  <c r="E14" i="42"/>
  <c r="E12" i="42"/>
  <c r="J10" i="42"/>
  <c r="H10" i="42"/>
  <c r="J52" i="42"/>
  <c r="H52" i="42"/>
  <c r="F52" i="42"/>
  <c r="D52" i="42"/>
  <c r="F14" i="42"/>
  <c r="F12" i="42"/>
  <c r="K52" i="42"/>
  <c r="I52" i="42"/>
  <c r="G52" i="42"/>
  <c r="E52" i="42"/>
  <c r="J50" i="42"/>
  <c r="F15" i="42"/>
  <c r="F16" i="42" s="1"/>
  <c r="F13" i="42"/>
  <c r="F11" i="42"/>
  <c r="E15" i="41"/>
  <c r="E16" i="41" s="1"/>
  <c r="E13" i="41"/>
  <c r="E11" i="41"/>
  <c r="K10" i="41"/>
  <c r="I10" i="41"/>
  <c r="E14" i="41"/>
  <c r="E12" i="41"/>
  <c r="J10" i="41"/>
  <c r="H10" i="41"/>
  <c r="J52" i="41"/>
  <c r="H52" i="41"/>
  <c r="F52" i="41"/>
  <c r="D52" i="41"/>
  <c r="F14" i="41"/>
  <c r="F12" i="41"/>
  <c r="K52" i="41"/>
  <c r="I52" i="41"/>
  <c r="G52" i="41"/>
  <c r="E52" i="41"/>
  <c r="J50" i="41"/>
  <c r="F15" i="41"/>
  <c r="F16" i="41" s="1"/>
  <c r="F13" i="41"/>
  <c r="F11" i="41"/>
  <c r="I30" i="41"/>
  <c r="I34" i="41" s="1"/>
  <c r="G30" i="41"/>
  <c r="G34" i="41" s="1"/>
  <c r="E30" i="41"/>
  <c r="E34" i="41" s="1"/>
  <c r="D24" i="41"/>
  <c r="D25" i="41" s="1"/>
  <c r="D26" i="41" s="1"/>
  <c r="C29" i="41" s="1"/>
  <c r="D16" i="41"/>
  <c r="J30" i="41"/>
  <c r="J34" i="41" s="1"/>
  <c r="H30" i="41"/>
  <c r="H34" i="41" s="1"/>
  <c r="F30" i="41"/>
  <c r="F34" i="41" s="1"/>
  <c r="D30" i="41"/>
  <c r="D34" i="41" s="1"/>
  <c r="I30" i="40"/>
  <c r="I34" i="40" s="1"/>
  <c r="G30" i="40"/>
  <c r="G34" i="40" s="1"/>
  <c r="D24" i="40"/>
  <c r="D25" i="40" s="1"/>
  <c r="D26" i="40" s="1"/>
  <c r="C29" i="40" s="1"/>
  <c r="J30" i="40"/>
  <c r="J34" i="40" s="1"/>
  <c r="F30" i="40"/>
  <c r="F34" i="40" s="1"/>
  <c r="K10" i="40"/>
  <c r="K52" i="40"/>
  <c r="F5" i="39"/>
  <c r="H5" i="39" s="1"/>
  <c r="D10" i="39"/>
  <c r="E15" i="38"/>
  <c r="E16" i="38" s="1"/>
  <c r="E13" i="38"/>
  <c r="E11" i="38"/>
  <c r="K10" i="38"/>
  <c r="I10" i="38"/>
  <c r="E14" i="38"/>
  <c r="E12" i="38"/>
  <c r="J10" i="38"/>
  <c r="H10" i="38"/>
  <c r="J52" i="38"/>
  <c r="H52" i="38"/>
  <c r="F52" i="38"/>
  <c r="D52" i="38"/>
  <c r="F14" i="38"/>
  <c r="F12" i="38"/>
  <c r="K52" i="38"/>
  <c r="I52" i="38"/>
  <c r="G52" i="38"/>
  <c r="E52" i="38"/>
  <c r="J50" i="38"/>
  <c r="F15" i="38"/>
  <c r="F16" i="38" s="1"/>
  <c r="F13" i="38"/>
  <c r="F11" i="38"/>
  <c r="I30" i="38"/>
  <c r="I34" i="38" s="1"/>
  <c r="G30" i="38"/>
  <c r="G34" i="38" s="1"/>
  <c r="E30" i="38"/>
  <c r="E34" i="38" s="1"/>
  <c r="D24" i="38"/>
  <c r="D25" i="38" s="1"/>
  <c r="D26" i="38" s="1"/>
  <c r="C29" i="38" s="1"/>
  <c r="D16" i="38"/>
  <c r="J30" i="38"/>
  <c r="J34" i="38" s="1"/>
  <c r="H30" i="38"/>
  <c r="H34" i="38" s="1"/>
  <c r="F30" i="38"/>
  <c r="F34" i="38" s="1"/>
  <c r="D30" i="38"/>
  <c r="D34" i="38" s="1"/>
  <c r="E15" i="37"/>
  <c r="E16" i="37" s="1"/>
  <c r="E13" i="37"/>
  <c r="E11" i="37"/>
  <c r="K10" i="37"/>
  <c r="I10" i="37"/>
  <c r="E14" i="37"/>
  <c r="E12" i="37"/>
  <c r="J10" i="37"/>
  <c r="H10" i="37"/>
  <c r="J52" i="37"/>
  <c r="H52" i="37"/>
  <c r="F52" i="37"/>
  <c r="D52" i="37"/>
  <c r="F14" i="37"/>
  <c r="F12" i="37"/>
  <c r="K52" i="37"/>
  <c r="I52" i="37"/>
  <c r="G52" i="37"/>
  <c r="E52" i="37"/>
  <c r="J50" i="37"/>
  <c r="F15" i="37"/>
  <c r="F16" i="37" s="1"/>
  <c r="F13" i="37"/>
  <c r="F11" i="37"/>
  <c r="I30" i="37"/>
  <c r="I34" i="37" s="1"/>
  <c r="G30" i="37"/>
  <c r="G34" i="37" s="1"/>
  <c r="E30" i="37"/>
  <c r="E34" i="37" s="1"/>
  <c r="D24" i="37"/>
  <c r="D25" i="37" s="1"/>
  <c r="D26" i="37" s="1"/>
  <c r="C29" i="37" s="1"/>
  <c r="D16" i="37"/>
  <c r="J30" i="37"/>
  <c r="J34" i="37" s="1"/>
  <c r="H30" i="37"/>
  <c r="H34" i="37" s="1"/>
  <c r="F30" i="37"/>
  <c r="F34" i="37" s="1"/>
  <c r="D30" i="37"/>
  <c r="D34" i="37" s="1"/>
  <c r="E46" i="35"/>
  <c r="F46" i="35" s="1"/>
  <c r="H46" i="35" s="1"/>
  <c r="F5" i="36"/>
  <c r="H5" i="36" s="1"/>
  <c r="D10" i="36"/>
  <c r="D15" i="35"/>
  <c r="D13" i="35"/>
  <c r="F10" i="35"/>
  <c r="F5" i="34"/>
  <c r="H5" i="34" s="1"/>
  <c r="D10" i="34"/>
  <c r="D15" i="33"/>
  <c r="D13" i="33"/>
  <c r="D11" i="33"/>
  <c r="E10" i="33"/>
  <c r="D12" i="33"/>
  <c r="F10" i="33"/>
  <c r="D14" i="33"/>
  <c r="F5" i="32"/>
  <c r="H5" i="32" s="1"/>
  <c r="D10" i="32"/>
  <c r="D15" i="31"/>
  <c r="D13" i="31"/>
  <c r="D11" i="31"/>
  <c r="E10" i="31"/>
  <c r="D14" i="31"/>
  <c r="D12" i="31"/>
  <c r="F10" i="31"/>
  <c r="E15" i="30"/>
  <c r="E16" i="30" s="1"/>
  <c r="E13" i="30"/>
  <c r="E11" i="30"/>
  <c r="K10" i="30"/>
  <c r="I10" i="30"/>
  <c r="E14" i="30"/>
  <c r="E12" i="30"/>
  <c r="J10" i="30"/>
  <c r="H10" i="30"/>
  <c r="J52" i="30"/>
  <c r="H52" i="30"/>
  <c r="F52" i="30"/>
  <c r="D52" i="30"/>
  <c r="F14" i="30"/>
  <c r="F12" i="30"/>
  <c r="K52" i="30"/>
  <c r="I52" i="30"/>
  <c r="G52" i="30"/>
  <c r="E52" i="30"/>
  <c r="J50" i="30"/>
  <c r="F15" i="30"/>
  <c r="F16" i="30" s="1"/>
  <c r="F13" i="30"/>
  <c r="F11" i="30"/>
  <c r="I30" i="30"/>
  <c r="I34" i="30" s="1"/>
  <c r="G30" i="30"/>
  <c r="G34" i="30" s="1"/>
  <c r="E30" i="30"/>
  <c r="E34" i="30" s="1"/>
  <c r="D24" i="30"/>
  <c r="D25" i="30" s="1"/>
  <c r="D26" i="30" s="1"/>
  <c r="C29" i="30" s="1"/>
  <c r="D16" i="30"/>
  <c r="J30" i="30"/>
  <c r="J34" i="30" s="1"/>
  <c r="H30" i="30"/>
  <c r="H34" i="30" s="1"/>
  <c r="F30" i="30"/>
  <c r="F34" i="30" s="1"/>
  <c r="D30" i="30"/>
  <c r="D34" i="30" s="1"/>
  <c r="D15" i="29"/>
  <c r="D13" i="29"/>
  <c r="D11" i="29"/>
  <c r="E10" i="29"/>
  <c r="D14" i="29"/>
  <c r="D12" i="29"/>
  <c r="F10" i="29"/>
  <c r="E15" i="28"/>
  <c r="E16" i="28" s="1"/>
  <c r="E13" i="28"/>
  <c r="E11" i="28"/>
  <c r="K10" i="28"/>
  <c r="I10" i="28"/>
  <c r="E14" i="28"/>
  <c r="E12" i="28"/>
  <c r="J10" i="28"/>
  <c r="H10" i="28"/>
  <c r="J52" i="28"/>
  <c r="H52" i="28"/>
  <c r="F52" i="28"/>
  <c r="D52" i="28"/>
  <c r="F14" i="28"/>
  <c r="F12" i="28"/>
  <c r="K52" i="28"/>
  <c r="I52" i="28"/>
  <c r="G52" i="28"/>
  <c r="E52" i="28"/>
  <c r="J50" i="28"/>
  <c r="F15" i="28"/>
  <c r="F16" i="28" s="1"/>
  <c r="F13" i="28"/>
  <c r="F11" i="28"/>
  <c r="I30" i="28"/>
  <c r="I34" i="28" s="1"/>
  <c r="G30" i="28"/>
  <c r="G34" i="28" s="1"/>
  <c r="E30" i="28"/>
  <c r="E34" i="28" s="1"/>
  <c r="D24" i="28"/>
  <c r="D25" i="28" s="1"/>
  <c r="D26" i="28" s="1"/>
  <c r="C29" i="28" s="1"/>
  <c r="D16" i="28"/>
  <c r="J30" i="28"/>
  <c r="J34" i="28" s="1"/>
  <c r="H30" i="28"/>
  <c r="H34" i="28" s="1"/>
  <c r="F30" i="28"/>
  <c r="F34" i="28" s="1"/>
  <c r="D30" i="28"/>
  <c r="D34" i="28" s="1"/>
  <c r="E15" i="27"/>
  <c r="E16" i="27" s="1"/>
  <c r="E13" i="27"/>
  <c r="E11" i="27"/>
  <c r="K10" i="27"/>
  <c r="I10" i="27"/>
  <c r="E14" i="27"/>
  <c r="E12" i="27"/>
  <c r="J10" i="27"/>
  <c r="H10" i="27"/>
  <c r="J52" i="27"/>
  <c r="H52" i="27"/>
  <c r="F52" i="27"/>
  <c r="D52" i="27"/>
  <c r="F14" i="27"/>
  <c r="F12" i="27"/>
  <c r="K52" i="27"/>
  <c r="I52" i="27"/>
  <c r="G52" i="27"/>
  <c r="E52" i="27"/>
  <c r="J50" i="27"/>
  <c r="F15" i="27"/>
  <c r="F16" i="27" s="1"/>
  <c r="F13" i="27"/>
  <c r="F11" i="27"/>
  <c r="I30" i="27"/>
  <c r="I34" i="27" s="1"/>
  <c r="G30" i="27"/>
  <c r="G34" i="27" s="1"/>
  <c r="E30" i="27"/>
  <c r="E34" i="27" s="1"/>
  <c r="D24" i="27"/>
  <c r="D25" i="27" s="1"/>
  <c r="D26" i="27" s="1"/>
  <c r="C29" i="27" s="1"/>
  <c r="D16" i="27"/>
  <c r="J30" i="27"/>
  <c r="J34" i="27" s="1"/>
  <c r="H30" i="27"/>
  <c r="H34" i="27" s="1"/>
  <c r="F30" i="27"/>
  <c r="F34" i="27" s="1"/>
  <c r="D30" i="27"/>
  <c r="D34" i="27" s="1"/>
  <c r="E15" i="26"/>
  <c r="E16" i="26" s="1"/>
  <c r="E13" i="26"/>
  <c r="E11" i="26"/>
  <c r="K10" i="26"/>
  <c r="I10" i="26"/>
  <c r="E14" i="26"/>
  <c r="E12" i="26"/>
  <c r="J10" i="26"/>
  <c r="H10" i="26"/>
  <c r="J52" i="26"/>
  <c r="H52" i="26"/>
  <c r="F52" i="26"/>
  <c r="D52" i="26"/>
  <c r="F14" i="26"/>
  <c r="F12" i="26"/>
  <c r="K52" i="26"/>
  <c r="I52" i="26"/>
  <c r="G52" i="26"/>
  <c r="E52" i="26"/>
  <c r="J50" i="26"/>
  <c r="F15" i="26"/>
  <c r="F16" i="26" s="1"/>
  <c r="F13" i="26"/>
  <c r="F11" i="26"/>
  <c r="I30" i="26"/>
  <c r="I34" i="26" s="1"/>
  <c r="G30" i="26"/>
  <c r="G34" i="26" s="1"/>
  <c r="E30" i="26"/>
  <c r="E34" i="26" s="1"/>
  <c r="D24" i="26"/>
  <c r="D25" i="26" s="1"/>
  <c r="D26" i="26" s="1"/>
  <c r="C29" i="26" s="1"/>
  <c r="D16" i="26"/>
  <c r="J30" i="26"/>
  <c r="J34" i="26" s="1"/>
  <c r="H30" i="26"/>
  <c r="H34" i="26" s="1"/>
  <c r="F30" i="26"/>
  <c r="F34" i="26" s="1"/>
  <c r="D30" i="26"/>
  <c r="D34" i="26" s="1"/>
  <c r="I30" i="25"/>
  <c r="I34" i="25" s="1"/>
  <c r="G30" i="25"/>
  <c r="G34" i="25" s="1"/>
  <c r="E30" i="25"/>
  <c r="E34" i="25" s="1"/>
  <c r="D24" i="25"/>
  <c r="D25" i="25" s="1"/>
  <c r="D26" i="25" s="1"/>
  <c r="C29" i="25" s="1"/>
  <c r="D16" i="25"/>
  <c r="J30" i="25"/>
  <c r="J34" i="25" s="1"/>
  <c r="H30" i="25"/>
  <c r="H34" i="25" s="1"/>
  <c r="F30" i="25"/>
  <c r="F34" i="25" s="1"/>
  <c r="D30" i="25"/>
  <c r="D34" i="25" s="1"/>
  <c r="E15" i="25"/>
  <c r="E16" i="25" s="1"/>
  <c r="E13" i="25"/>
  <c r="E11" i="25"/>
  <c r="K10" i="25"/>
  <c r="I10" i="25"/>
  <c r="E14" i="25"/>
  <c r="E12" i="25"/>
  <c r="J10" i="25"/>
  <c r="H10" i="25"/>
  <c r="J52" i="25"/>
  <c r="H52" i="25"/>
  <c r="F52" i="25"/>
  <c r="D52" i="25"/>
  <c r="F14" i="25"/>
  <c r="F12" i="25"/>
  <c r="K52" i="25"/>
  <c r="I52" i="25"/>
  <c r="G52" i="25"/>
  <c r="E52" i="25"/>
  <c r="J50" i="25"/>
  <c r="F15" i="25"/>
  <c r="F16" i="25" s="1"/>
  <c r="F13" i="25"/>
  <c r="F11" i="25"/>
  <c r="D15" i="24"/>
  <c r="D13" i="24"/>
  <c r="E15" i="23"/>
  <c r="E16" i="23" s="1"/>
  <c r="E13" i="23"/>
  <c r="E11" i="23"/>
  <c r="K10" i="23"/>
  <c r="I10" i="23"/>
  <c r="E14" i="23"/>
  <c r="E12" i="23"/>
  <c r="J10" i="23"/>
  <c r="H10" i="23"/>
  <c r="J52" i="23"/>
  <c r="H52" i="23"/>
  <c r="F52" i="23"/>
  <c r="D52" i="23"/>
  <c r="F14" i="23"/>
  <c r="F12" i="23"/>
  <c r="K52" i="23"/>
  <c r="I52" i="23"/>
  <c r="G52" i="23"/>
  <c r="E52" i="23"/>
  <c r="J50" i="23"/>
  <c r="F15" i="23"/>
  <c r="F16" i="23" s="1"/>
  <c r="F13" i="23"/>
  <c r="F11" i="23"/>
  <c r="I30" i="23"/>
  <c r="I34" i="23" s="1"/>
  <c r="G30" i="23"/>
  <c r="G34" i="23" s="1"/>
  <c r="E30" i="23"/>
  <c r="E34" i="23" s="1"/>
  <c r="D24" i="23"/>
  <c r="D25" i="23" s="1"/>
  <c r="D26" i="23" s="1"/>
  <c r="C29" i="23" s="1"/>
  <c r="D16" i="23"/>
  <c r="J30" i="23"/>
  <c r="J34" i="23" s="1"/>
  <c r="H30" i="23"/>
  <c r="H34" i="23" s="1"/>
  <c r="F30" i="23"/>
  <c r="F34" i="23" s="1"/>
  <c r="D30" i="23"/>
  <c r="D34" i="23" s="1"/>
  <c r="F5" i="22"/>
  <c r="H5" i="22" s="1"/>
  <c r="D10" i="22"/>
  <c r="E15" i="21"/>
  <c r="E16" i="21" s="1"/>
  <c r="E13" i="21"/>
  <c r="E11" i="21"/>
  <c r="K10" i="21"/>
  <c r="I10" i="21"/>
  <c r="E14" i="21"/>
  <c r="E12" i="21"/>
  <c r="J10" i="21"/>
  <c r="H10" i="21"/>
  <c r="J52" i="21"/>
  <c r="H52" i="21"/>
  <c r="F52" i="21"/>
  <c r="D52" i="21"/>
  <c r="F14" i="21"/>
  <c r="F12" i="21"/>
  <c r="K52" i="21"/>
  <c r="I52" i="21"/>
  <c r="G52" i="21"/>
  <c r="E52" i="21"/>
  <c r="J50" i="21"/>
  <c r="F15" i="21"/>
  <c r="F16" i="21" s="1"/>
  <c r="F13" i="21"/>
  <c r="F11" i="21"/>
  <c r="I30" i="21"/>
  <c r="I34" i="21" s="1"/>
  <c r="G30" i="21"/>
  <c r="G34" i="21" s="1"/>
  <c r="E30" i="21"/>
  <c r="E34" i="21" s="1"/>
  <c r="D24" i="21"/>
  <c r="D25" i="21" s="1"/>
  <c r="D26" i="21" s="1"/>
  <c r="C29" i="21" s="1"/>
  <c r="D16" i="21"/>
  <c r="J30" i="21"/>
  <c r="J34" i="21" s="1"/>
  <c r="H30" i="21"/>
  <c r="H34" i="21" s="1"/>
  <c r="F30" i="21"/>
  <c r="F34" i="21" s="1"/>
  <c r="D30" i="21"/>
  <c r="D34" i="21" s="1"/>
  <c r="D15" i="20"/>
  <c r="D13" i="20"/>
  <c r="D11" i="20"/>
  <c r="E10" i="20"/>
  <c r="D14" i="20"/>
  <c r="D12" i="20"/>
  <c r="F10" i="20"/>
  <c r="E15" i="19"/>
  <c r="E16" i="19" s="1"/>
  <c r="E13" i="19"/>
  <c r="E11" i="19"/>
  <c r="K10" i="19"/>
  <c r="I10" i="19"/>
  <c r="E14" i="19"/>
  <c r="E12" i="19"/>
  <c r="J10" i="19"/>
  <c r="H10" i="19"/>
  <c r="J52" i="19"/>
  <c r="H52" i="19"/>
  <c r="F52" i="19"/>
  <c r="D52" i="19"/>
  <c r="F14" i="19"/>
  <c r="F12" i="19"/>
  <c r="K52" i="19"/>
  <c r="I52" i="19"/>
  <c r="G52" i="19"/>
  <c r="E52" i="19"/>
  <c r="J50" i="19"/>
  <c r="F15" i="19"/>
  <c r="F16" i="19" s="1"/>
  <c r="F13" i="19"/>
  <c r="F11" i="19"/>
  <c r="I30" i="19"/>
  <c r="I34" i="19" s="1"/>
  <c r="G30" i="19"/>
  <c r="G34" i="19" s="1"/>
  <c r="E30" i="19"/>
  <c r="E34" i="19" s="1"/>
  <c r="D24" i="19"/>
  <c r="D25" i="19" s="1"/>
  <c r="D26" i="19" s="1"/>
  <c r="C29" i="19" s="1"/>
  <c r="D16" i="19"/>
  <c r="J30" i="19"/>
  <c r="J34" i="19" s="1"/>
  <c r="H30" i="19"/>
  <c r="H34" i="19" s="1"/>
  <c r="F30" i="19"/>
  <c r="F34" i="19" s="1"/>
  <c r="D30" i="19"/>
  <c r="D34" i="19" s="1"/>
  <c r="D15" i="18"/>
  <c r="D13" i="18"/>
  <c r="D11" i="18"/>
  <c r="E10" i="18"/>
  <c r="D14" i="18"/>
  <c r="D12" i="18"/>
  <c r="F10" i="18"/>
  <c r="I30" i="17"/>
  <c r="I34" i="17" s="1"/>
  <c r="G30" i="17"/>
  <c r="G34" i="17" s="1"/>
  <c r="E30" i="17"/>
  <c r="E34" i="17" s="1"/>
  <c r="D24" i="17"/>
  <c r="D25" i="17" s="1"/>
  <c r="D26" i="17" s="1"/>
  <c r="C29" i="17" s="1"/>
  <c r="D16" i="17"/>
  <c r="J30" i="17"/>
  <c r="J34" i="17" s="1"/>
  <c r="H30" i="17"/>
  <c r="H34" i="17" s="1"/>
  <c r="F30" i="17"/>
  <c r="F34" i="17" s="1"/>
  <c r="D30" i="17"/>
  <c r="D34" i="17" s="1"/>
  <c r="E15" i="17"/>
  <c r="E16" i="17" s="1"/>
  <c r="E13" i="17"/>
  <c r="E11" i="17"/>
  <c r="K10" i="17"/>
  <c r="I10" i="17"/>
  <c r="E14" i="17"/>
  <c r="E12" i="17"/>
  <c r="J10" i="17"/>
  <c r="H10" i="17"/>
  <c r="J52" i="17"/>
  <c r="H52" i="17"/>
  <c r="F52" i="17"/>
  <c r="D52" i="17"/>
  <c r="F14" i="17"/>
  <c r="F12" i="17"/>
  <c r="K52" i="17"/>
  <c r="I52" i="17"/>
  <c r="G52" i="17"/>
  <c r="E52" i="17"/>
  <c r="J50" i="17"/>
  <c r="F15" i="17"/>
  <c r="F16" i="17" s="1"/>
  <c r="F13" i="17"/>
  <c r="F11" i="17"/>
  <c r="E15" i="16"/>
  <c r="E16" i="16" s="1"/>
  <c r="E13" i="16"/>
  <c r="E11" i="16"/>
  <c r="K10" i="16"/>
  <c r="I10" i="16"/>
  <c r="E14" i="16"/>
  <c r="E12" i="16"/>
  <c r="J10" i="16"/>
  <c r="H10" i="16"/>
  <c r="J52" i="16"/>
  <c r="H52" i="16"/>
  <c r="F52" i="16"/>
  <c r="D52" i="16"/>
  <c r="F14" i="16"/>
  <c r="F12" i="16"/>
  <c r="K52" i="16"/>
  <c r="I52" i="16"/>
  <c r="G52" i="16"/>
  <c r="E52" i="16"/>
  <c r="J50" i="16"/>
  <c r="F15" i="16"/>
  <c r="F16" i="16" s="1"/>
  <c r="F13" i="16"/>
  <c r="F11" i="16"/>
  <c r="I30" i="16"/>
  <c r="I34" i="16" s="1"/>
  <c r="G30" i="16"/>
  <c r="G34" i="16" s="1"/>
  <c r="E30" i="16"/>
  <c r="E34" i="16" s="1"/>
  <c r="D24" i="16"/>
  <c r="D25" i="16" s="1"/>
  <c r="D26" i="16" s="1"/>
  <c r="C29" i="16" s="1"/>
  <c r="D16" i="16"/>
  <c r="J30" i="16"/>
  <c r="J34" i="16" s="1"/>
  <c r="H30" i="16"/>
  <c r="H34" i="16" s="1"/>
  <c r="F30" i="16"/>
  <c r="F34" i="16" s="1"/>
  <c r="D30" i="16"/>
  <c r="D34" i="16" s="1"/>
  <c r="E15" i="15"/>
  <c r="E16" i="15" s="1"/>
  <c r="E13" i="15"/>
  <c r="E11" i="15"/>
  <c r="K10" i="15"/>
  <c r="I10" i="15"/>
  <c r="E14" i="15"/>
  <c r="E12" i="15"/>
  <c r="J10" i="15"/>
  <c r="H10" i="15"/>
  <c r="J52" i="15"/>
  <c r="H52" i="15"/>
  <c r="F52" i="15"/>
  <c r="D52" i="15"/>
  <c r="F14" i="15"/>
  <c r="F12" i="15"/>
  <c r="K52" i="15"/>
  <c r="I52" i="15"/>
  <c r="G52" i="15"/>
  <c r="E52" i="15"/>
  <c r="J50" i="15"/>
  <c r="F15" i="15"/>
  <c r="F16" i="15" s="1"/>
  <c r="F13" i="15"/>
  <c r="F11" i="15"/>
  <c r="I30" i="15"/>
  <c r="I34" i="15" s="1"/>
  <c r="G30" i="15"/>
  <c r="G34" i="15" s="1"/>
  <c r="E30" i="15"/>
  <c r="E34" i="15" s="1"/>
  <c r="D24" i="15"/>
  <c r="D25" i="15" s="1"/>
  <c r="D26" i="15" s="1"/>
  <c r="C29" i="15" s="1"/>
  <c r="D16" i="15"/>
  <c r="J30" i="15"/>
  <c r="J34" i="15" s="1"/>
  <c r="H30" i="15"/>
  <c r="H34" i="15" s="1"/>
  <c r="F30" i="15"/>
  <c r="F34" i="15" s="1"/>
  <c r="D30" i="15"/>
  <c r="D34" i="15" s="1"/>
  <c r="E15" i="14"/>
  <c r="E16" i="14" s="1"/>
  <c r="E13" i="14"/>
  <c r="E11" i="14"/>
  <c r="K10" i="14"/>
  <c r="I10" i="14"/>
  <c r="E14" i="14"/>
  <c r="E12" i="14"/>
  <c r="J10" i="14"/>
  <c r="H10" i="14"/>
  <c r="J52" i="14"/>
  <c r="H52" i="14"/>
  <c r="F52" i="14"/>
  <c r="D52" i="14"/>
  <c r="F14" i="14"/>
  <c r="F12" i="14"/>
  <c r="K52" i="14"/>
  <c r="I52" i="14"/>
  <c r="G52" i="14"/>
  <c r="E52" i="14"/>
  <c r="J50" i="14"/>
  <c r="F15" i="14"/>
  <c r="F16" i="14" s="1"/>
  <c r="F13" i="14"/>
  <c r="F11" i="14"/>
  <c r="I30" i="14"/>
  <c r="I34" i="14" s="1"/>
  <c r="G30" i="14"/>
  <c r="G34" i="14" s="1"/>
  <c r="E30" i="14"/>
  <c r="E34" i="14" s="1"/>
  <c r="D24" i="14"/>
  <c r="D25" i="14" s="1"/>
  <c r="D26" i="14" s="1"/>
  <c r="C29" i="14" s="1"/>
  <c r="D16" i="14"/>
  <c r="J30" i="14"/>
  <c r="J34" i="14" s="1"/>
  <c r="H30" i="14"/>
  <c r="H34" i="14" s="1"/>
  <c r="F30" i="14"/>
  <c r="F34" i="14" s="1"/>
  <c r="D30" i="14"/>
  <c r="D34" i="14" s="1"/>
  <c r="E15" i="13"/>
  <c r="E16" i="13" s="1"/>
  <c r="E13" i="13"/>
  <c r="E11" i="13"/>
  <c r="K10" i="13"/>
  <c r="I10" i="13"/>
  <c r="E14" i="13"/>
  <c r="E12" i="13"/>
  <c r="J10" i="13"/>
  <c r="H10" i="13"/>
  <c r="J52" i="13"/>
  <c r="H52" i="13"/>
  <c r="F52" i="13"/>
  <c r="D52" i="13"/>
  <c r="F14" i="13"/>
  <c r="F12" i="13"/>
  <c r="K52" i="13"/>
  <c r="I52" i="13"/>
  <c r="G52" i="13"/>
  <c r="E52" i="13"/>
  <c r="J50" i="13"/>
  <c r="F15" i="13"/>
  <c r="F16" i="13" s="1"/>
  <c r="F13" i="13"/>
  <c r="F11" i="13"/>
  <c r="I30" i="13"/>
  <c r="I34" i="13" s="1"/>
  <c r="G30" i="13"/>
  <c r="G34" i="13" s="1"/>
  <c r="E30" i="13"/>
  <c r="E34" i="13" s="1"/>
  <c r="D24" i="13"/>
  <c r="D25" i="13" s="1"/>
  <c r="D26" i="13" s="1"/>
  <c r="C29" i="13" s="1"/>
  <c r="D16" i="13"/>
  <c r="J30" i="13"/>
  <c r="J34" i="13" s="1"/>
  <c r="H30" i="13"/>
  <c r="H34" i="13" s="1"/>
  <c r="F30" i="13"/>
  <c r="F34" i="13" s="1"/>
  <c r="D30" i="13"/>
  <c r="D34" i="13" s="1"/>
  <c r="D15" i="12"/>
  <c r="D13" i="12"/>
  <c r="D11" i="12"/>
  <c r="E10" i="12"/>
  <c r="D14" i="12"/>
  <c r="D12" i="12"/>
  <c r="F10" i="12"/>
  <c r="D15" i="11"/>
  <c r="D13" i="11"/>
  <c r="D11" i="11"/>
  <c r="E10" i="11"/>
  <c r="D14" i="11"/>
  <c r="D12" i="11"/>
  <c r="F10" i="11"/>
  <c r="E15" i="10"/>
  <c r="E16" i="10" s="1"/>
  <c r="E13" i="10"/>
  <c r="E11" i="10"/>
  <c r="K10" i="10"/>
  <c r="I10" i="10"/>
  <c r="E12" i="10"/>
  <c r="H10" i="10"/>
  <c r="E14" i="10"/>
  <c r="J10" i="10"/>
  <c r="I30" i="10"/>
  <c r="I34" i="10" s="1"/>
  <c r="G30" i="10"/>
  <c r="G34" i="10" s="1"/>
  <c r="E30" i="10"/>
  <c r="E34" i="10" s="1"/>
  <c r="D24" i="10"/>
  <c r="D25" i="10" s="1"/>
  <c r="D26" i="10" s="1"/>
  <c r="C29" i="10" s="1"/>
  <c r="D16" i="10"/>
  <c r="H30" i="10"/>
  <c r="H34" i="10" s="1"/>
  <c r="D30" i="10"/>
  <c r="D34" i="10" s="1"/>
  <c r="J30" i="10"/>
  <c r="J34" i="10" s="1"/>
  <c r="F30" i="10"/>
  <c r="F34" i="10" s="1"/>
  <c r="J52" i="10"/>
  <c r="H52" i="10"/>
  <c r="F52" i="10"/>
  <c r="D52" i="10"/>
  <c r="F14" i="10"/>
  <c r="F12" i="10"/>
  <c r="K52" i="10"/>
  <c r="I52" i="10"/>
  <c r="G52" i="10"/>
  <c r="J50" i="10"/>
  <c r="F13" i="10"/>
  <c r="E52" i="10"/>
  <c r="F15" i="10"/>
  <c r="F16" i="10" s="1"/>
  <c r="F11" i="10"/>
  <c r="J52" i="9"/>
  <c r="H52" i="9"/>
  <c r="F52" i="9"/>
  <c r="D52" i="9"/>
  <c r="F14" i="9"/>
  <c r="F12" i="9"/>
  <c r="K52" i="9"/>
  <c r="I52" i="9"/>
  <c r="E52" i="9"/>
  <c r="F15" i="9"/>
  <c r="F16" i="9" s="1"/>
  <c r="F11" i="9"/>
  <c r="G52" i="9"/>
  <c r="J50" i="9"/>
  <c r="F13" i="9"/>
  <c r="J29" i="9"/>
  <c r="H29" i="9"/>
  <c r="F29" i="9"/>
  <c r="D29" i="9"/>
  <c r="I29" i="9"/>
  <c r="E29" i="9"/>
  <c r="G29" i="9"/>
  <c r="E15" i="9"/>
  <c r="E16" i="9" s="1"/>
  <c r="E13" i="9"/>
  <c r="E11" i="9"/>
  <c r="K10" i="9"/>
  <c r="I10" i="9"/>
  <c r="E14" i="9"/>
  <c r="J10" i="9"/>
  <c r="E12" i="9"/>
  <c r="H10" i="9"/>
  <c r="D18" i="9"/>
  <c r="D17" i="9"/>
  <c r="I10" i="1"/>
  <c r="H10" i="1"/>
  <c r="J52" i="40" l="1"/>
  <c r="F11" i="40"/>
  <c r="G52" i="40"/>
  <c r="I52" i="40"/>
  <c r="F12" i="40"/>
  <c r="F14" i="40"/>
  <c r="D52" i="40"/>
  <c r="D53" i="40" s="1"/>
  <c r="F52" i="40"/>
  <c r="F57" i="40" s="1"/>
  <c r="F58" i="40" s="1"/>
  <c r="F59" i="40" s="1"/>
  <c r="F60" i="40" s="1"/>
  <c r="F61" i="40" s="1"/>
  <c r="F62" i="40" s="1"/>
  <c r="F63" i="40" s="1"/>
  <c r="F64" i="40" s="1"/>
  <c r="F65" i="40" s="1"/>
  <c r="F66" i="40" s="1"/>
  <c r="F67" i="40" s="1"/>
  <c r="F68" i="40" s="1"/>
  <c r="H52" i="40"/>
  <c r="H57" i="40" s="1"/>
  <c r="H58" i="40" s="1"/>
  <c r="H59" i="40" s="1"/>
  <c r="H60" i="40" s="1"/>
  <c r="H61" i="40" s="1"/>
  <c r="H62" i="40" s="1"/>
  <c r="H63" i="40" s="1"/>
  <c r="H64" i="40" s="1"/>
  <c r="H65" i="40" s="1"/>
  <c r="H66" i="40" s="1"/>
  <c r="H67" i="40" s="1"/>
  <c r="H68" i="40" s="1"/>
  <c r="E13" i="40"/>
  <c r="E15" i="40"/>
  <c r="E16" i="40" s="1"/>
  <c r="E17" i="40" s="1"/>
  <c r="H10" i="40"/>
  <c r="H15" i="40" s="1"/>
  <c r="H16" i="40" s="1"/>
  <c r="J10" i="40"/>
  <c r="J15" i="40" s="1"/>
  <c r="J16" i="40" s="1"/>
  <c r="E12" i="40"/>
  <c r="E14" i="40"/>
  <c r="I10" i="40"/>
  <c r="I14" i="40" s="1"/>
  <c r="F13" i="40"/>
  <c r="F15" i="40"/>
  <c r="F16" i="40" s="1"/>
  <c r="J50" i="40"/>
  <c r="D16" i="40"/>
  <c r="D18" i="40" s="1"/>
  <c r="E30" i="40"/>
  <c r="E34" i="40" s="1"/>
  <c r="D30" i="40"/>
  <c r="D34" i="40" s="1"/>
  <c r="F15" i="1"/>
  <c r="F16" i="1" s="1"/>
  <c r="I47" i="1"/>
  <c r="D47" i="1"/>
  <c r="D12" i="24"/>
  <c r="D12" i="35"/>
  <c r="D14" i="24"/>
  <c r="D14" i="35"/>
  <c r="E10" i="24"/>
  <c r="E11" i="24" s="1"/>
  <c r="E10" i="35"/>
  <c r="E12" i="35" s="1"/>
  <c r="F10" i="24"/>
  <c r="J50" i="24" s="1"/>
  <c r="F30" i="1"/>
  <c r="F34" i="1" s="1"/>
  <c r="E15" i="1"/>
  <c r="E16" i="1" s="1"/>
  <c r="E17" i="1" s="1"/>
  <c r="D30" i="52"/>
  <c r="D34" i="52" s="1"/>
  <c r="H30" i="52"/>
  <c r="H34" i="52" s="1"/>
  <c r="D16" i="52"/>
  <c r="D18" i="52" s="1"/>
  <c r="E30" i="52"/>
  <c r="E34" i="52" s="1"/>
  <c r="D24" i="1"/>
  <c r="D25" i="1" s="1"/>
  <c r="D26" i="1" s="1"/>
  <c r="C29" i="1" s="1"/>
  <c r="J29" i="1" s="1"/>
  <c r="J30" i="1"/>
  <c r="J34" i="1" s="1"/>
  <c r="G30" i="1"/>
  <c r="G34" i="1" s="1"/>
  <c r="F11" i="1"/>
  <c r="E47" i="1"/>
  <c r="E51" i="1" s="1"/>
  <c r="F12" i="1"/>
  <c r="H47" i="1"/>
  <c r="H52" i="1" s="1"/>
  <c r="H53" i="1" s="1"/>
  <c r="H54" i="1" s="1"/>
  <c r="H55" i="1" s="1"/>
  <c r="H56" i="1" s="1"/>
  <c r="H57" i="1" s="1"/>
  <c r="H58" i="1" s="1"/>
  <c r="H59" i="1" s="1"/>
  <c r="H60" i="1" s="1"/>
  <c r="H61" i="1" s="1"/>
  <c r="H62" i="1" s="1"/>
  <c r="H63" i="1" s="1"/>
  <c r="E12" i="1"/>
  <c r="E11" i="1"/>
  <c r="D30" i="1"/>
  <c r="D34" i="1" s="1"/>
  <c r="H30" i="1"/>
  <c r="H34" i="1" s="1"/>
  <c r="D16" i="1"/>
  <c r="D18" i="1" s="1"/>
  <c r="E30" i="1"/>
  <c r="E34" i="1" s="1"/>
  <c r="F13" i="1"/>
  <c r="J45" i="1"/>
  <c r="G47" i="1"/>
  <c r="G49" i="1" s="1"/>
  <c r="K47" i="1"/>
  <c r="K52" i="1" s="1"/>
  <c r="K53" i="1" s="1"/>
  <c r="K54" i="1" s="1"/>
  <c r="K55" i="1" s="1"/>
  <c r="K56" i="1" s="1"/>
  <c r="K57" i="1" s="1"/>
  <c r="K58" i="1" s="1"/>
  <c r="K59" i="1" s="1"/>
  <c r="K60" i="1" s="1"/>
  <c r="K61" i="1" s="1"/>
  <c r="K62" i="1" s="1"/>
  <c r="K63" i="1" s="1"/>
  <c r="F14" i="1"/>
  <c r="F47" i="1"/>
  <c r="F51" i="1" s="1"/>
  <c r="J10" i="1"/>
  <c r="E14" i="1"/>
  <c r="K10" i="1"/>
  <c r="D14" i="49"/>
  <c r="F10" i="49"/>
  <c r="D13" i="49"/>
  <c r="E10" i="49"/>
  <c r="D12" i="49"/>
  <c r="D15" i="49"/>
  <c r="D11" i="49"/>
  <c r="J29" i="55"/>
  <c r="H29" i="55"/>
  <c r="F29" i="55"/>
  <c r="D29" i="55"/>
  <c r="I29" i="55"/>
  <c r="G29" i="55"/>
  <c r="E29" i="55"/>
  <c r="F18" i="55"/>
  <c r="F17" i="55"/>
  <c r="F20" i="55" s="1"/>
  <c r="E57" i="55"/>
  <c r="E58" i="55" s="1"/>
  <c r="E59" i="55" s="1"/>
  <c r="E60" i="55" s="1"/>
  <c r="E61" i="55" s="1"/>
  <c r="E62" i="55" s="1"/>
  <c r="E63" i="55" s="1"/>
  <c r="E64" i="55" s="1"/>
  <c r="E65" i="55" s="1"/>
  <c r="E66" i="55" s="1"/>
  <c r="E67" i="55" s="1"/>
  <c r="E68" i="55" s="1"/>
  <c r="E56" i="55"/>
  <c r="E55" i="55"/>
  <c r="E54" i="55"/>
  <c r="E53" i="55"/>
  <c r="I57" i="55"/>
  <c r="I58" i="55" s="1"/>
  <c r="I59" i="55" s="1"/>
  <c r="I60" i="55" s="1"/>
  <c r="I61" i="55" s="1"/>
  <c r="I62" i="55" s="1"/>
  <c r="I63" i="55" s="1"/>
  <c r="I64" i="55" s="1"/>
  <c r="I65" i="55" s="1"/>
  <c r="I66" i="55" s="1"/>
  <c r="I67" i="55" s="1"/>
  <c r="I68" i="55" s="1"/>
  <c r="I56" i="55"/>
  <c r="I55" i="55"/>
  <c r="I54" i="55"/>
  <c r="I53" i="55"/>
  <c r="D57" i="55"/>
  <c r="D58" i="55" s="1"/>
  <c r="D56" i="55"/>
  <c r="D55" i="55"/>
  <c r="D54" i="55"/>
  <c r="D53" i="55"/>
  <c r="H57" i="55"/>
  <c r="H58" i="55" s="1"/>
  <c r="H59" i="55" s="1"/>
  <c r="H60" i="55" s="1"/>
  <c r="H61" i="55" s="1"/>
  <c r="H62" i="55" s="1"/>
  <c r="H63" i="55" s="1"/>
  <c r="H64" i="55" s="1"/>
  <c r="H65" i="55" s="1"/>
  <c r="H66" i="55" s="1"/>
  <c r="H67" i="55" s="1"/>
  <c r="H68" i="55" s="1"/>
  <c r="H56" i="55"/>
  <c r="H55" i="55"/>
  <c r="H54" i="55"/>
  <c r="H53" i="55"/>
  <c r="H15" i="55"/>
  <c r="H16" i="55" s="1"/>
  <c r="H13" i="55"/>
  <c r="H11" i="55"/>
  <c r="H14" i="55"/>
  <c r="H12" i="55"/>
  <c r="I14" i="55"/>
  <c r="I12" i="55"/>
  <c r="I15" i="55"/>
  <c r="I16" i="55" s="1"/>
  <c r="I13" i="55"/>
  <c r="I11" i="55"/>
  <c r="E17" i="55"/>
  <c r="E18" i="55"/>
  <c r="D18" i="55"/>
  <c r="D17" i="55"/>
  <c r="G57" i="55"/>
  <c r="G58" i="55" s="1"/>
  <c r="G59" i="55" s="1"/>
  <c r="G60" i="55" s="1"/>
  <c r="G61" i="55" s="1"/>
  <c r="G62" i="55" s="1"/>
  <c r="G63" i="55" s="1"/>
  <c r="G64" i="55" s="1"/>
  <c r="G65" i="55" s="1"/>
  <c r="G66" i="55" s="1"/>
  <c r="G67" i="55" s="1"/>
  <c r="G68" i="55" s="1"/>
  <c r="G56" i="55"/>
  <c r="G55" i="55"/>
  <c r="G54" i="55"/>
  <c r="G53" i="55"/>
  <c r="K57" i="55"/>
  <c r="K58" i="55" s="1"/>
  <c r="K59" i="55" s="1"/>
  <c r="K60" i="55" s="1"/>
  <c r="K61" i="55" s="1"/>
  <c r="K62" i="55" s="1"/>
  <c r="K63" i="55" s="1"/>
  <c r="K64" i="55" s="1"/>
  <c r="K65" i="55" s="1"/>
  <c r="K66" i="55" s="1"/>
  <c r="K67" i="55" s="1"/>
  <c r="K68" i="55" s="1"/>
  <c r="K56" i="55"/>
  <c r="K55" i="55"/>
  <c r="K54" i="55"/>
  <c r="K53" i="55"/>
  <c r="F57" i="55"/>
  <c r="F58" i="55" s="1"/>
  <c r="F59" i="55" s="1"/>
  <c r="F60" i="55" s="1"/>
  <c r="F61" i="55" s="1"/>
  <c r="F62" i="55" s="1"/>
  <c r="F63" i="55" s="1"/>
  <c r="F64" i="55" s="1"/>
  <c r="F65" i="55" s="1"/>
  <c r="F66" i="55" s="1"/>
  <c r="F67" i="55" s="1"/>
  <c r="F68" i="55" s="1"/>
  <c r="F56" i="55"/>
  <c r="F55" i="55"/>
  <c r="F54" i="55"/>
  <c r="F53" i="55"/>
  <c r="J57" i="55"/>
  <c r="J58" i="55" s="1"/>
  <c r="J59" i="55" s="1"/>
  <c r="J60" i="55" s="1"/>
  <c r="J61" i="55" s="1"/>
  <c r="J62" i="55" s="1"/>
  <c r="J63" i="55" s="1"/>
  <c r="J64" i="55" s="1"/>
  <c r="J65" i="55" s="1"/>
  <c r="J66" i="55" s="1"/>
  <c r="J67" i="55" s="1"/>
  <c r="J68" i="55" s="1"/>
  <c r="J56" i="55"/>
  <c r="J55" i="55"/>
  <c r="J54" i="55"/>
  <c r="J53" i="55"/>
  <c r="J15" i="55"/>
  <c r="J16" i="55" s="1"/>
  <c r="J13" i="55"/>
  <c r="J11" i="55"/>
  <c r="J14" i="55"/>
  <c r="J12" i="55"/>
  <c r="K14" i="55"/>
  <c r="K12" i="55"/>
  <c r="K15" i="55"/>
  <c r="K16" i="55" s="1"/>
  <c r="K13" i="55"/>
  <c r="K11" i="55"/>
  <c r="J29" i="54"/>
  <c r="H29" i="54"/>
  <c r="F29" i="54"/>
  <c r="D29" i="54"/>
  <c r="I29" i="54"/>
  <c r="G29" i="54"/>
  <c r="E29" i="54"/>
  <c r="F18" i="54"/>
  <c r="F17" i="54"/>
  <c r="F20" i="54" s="1"/>
  <c r="E57" i="54"/>
  <c r="E58" i="54" s="1"/>
  <c r="E59" i="54" s="1"/>
  <c r="E60" i="54" s="1"/>
  <c r="E61" i="54" s="1"/>
  <c r="E62" i="54" s="1"/>
  <c r="E63" i="54" s="1"/>
  <c r="E64" i="54" s="1"/>
  <c r="E65" i="54" s="1"/>
  <c r="E66" i="54" s="1"/>
  <c r="E67" i="54" s="1"/>
  <c r="E68" i="54" s="1"/>
  <c r="E56" i="54"/>
  <c r="E55" i="54"/>
  <c r="E54" i="54"/>
  <c r="E53" i="54"/>
  <c r="I57" i="54"/>
  <c r="I58" i="54" s="1"/>
  <c r="I59" i="54" s="1"/>
  <c r="I60" i="54" s="1"/>
  <c r="I61" i="54" s="1"/>
  <c r="I62" i="54" s="1"/>
  <c r="I63" i="54" s="1"/>
  <c r="I64" i="54" s="1"/>
  <c r="I65" i="54" s="1"/>
  <c r="I66" i="54" s="1"/>
  <c r="I67" i="54" s="1"/>
  <c r="I68" i="54" s="1"/>
  <c r="I56" i="54"/>
  <c r="I55" i="54"/>
  <c r="I54" i="54"/>
  <c r="I53" i="54"/>
  <c r="D57" i="54"/>
  <c r="D58" i="54" s="1"/>
  <c r="D56" i="54"/>
  <c r="D55" i="54"/>
  <c r="D54" i="54"/>
  <c r="D53" i="54"/>
  <c r="H57" i="54"/>
  <c r="H58" i="54" s="1"/>
  <c r="H59" i="54" s="1"/>
  <c r="H60" i="54" s="1"/>
  <c r="H61" i="54" s="1"/>
  <c r="H62" i="54" s="1"/>
  <c r="H63" i="54" s="1"/>
  <c r="H64" i="54" s="1"/>
  <c r="H65" i="54" s="1"/>
  <c r="H66" i="54" s="1"/>
  <c r="H67" i="54" s="1"/>
  <c r="H68" i="54" s="1"/>
  <c r="H56" i="54"/>
  <c r="H55" i="54"/>
  <c r="H54" i="54"/>
  <c r="H53" i="54"/>
  <c r="H15" i="54"/>
  <c r="H16" i="54" s="1"/>
  <c r="H13" i="54"/>
  <c r="H11" i="54"/>
  <c r="H14" i="54"/>
  <c r="H12" i="54"/>
  <c r="I14" i="54"/>
  <c r="I12" i="54"/>
  <c r="I15" i="54"/>
  <c r="I16" i="54" s="1"/>
  <c r="I13" i="54"/>
  <c r="I11" i="54"/>
  <c r="E17" i="54"/>
  <c r="E18" i="54"/>
  <c r="D18" i="54"/>
  <c r="D17" i="54"/>
  <c r="G57" i="54"/>
  <c r="G58" i="54" s="1"/>
  <c r="G59" i="54" s="1"/>
  <c r="G60" i="54" s="1"/>
  <c r="G61" i="54" s="1"/>
  <c r="G62" i="54" s="1"/>
  <c r="G63" i="54" s="1"/>
  <c r="G64" i="54" s="1"/>
  <c r="G65" i="54" s="1"/>
  <c r="G66" i="54" s="1"/>
  <c r="G67" i="54" s="1"/>
  <c r="G68" i="54" s="1"/>
  <c r="G56" i="54"/>
  <c r="G55" i="54"/>
  <c r="G54" i="54"/>
  <c r="G53" i="54"/>
  <c r="K57" i="54"/>
  <c r="K58" i="54" s="1"/>
  <c r="K59" i="54" s="1"/>
  <c r="K60" i="54" s="1"/>
  <c r="K61" i="54" s="1"/>
  <c r="K62" i="54" s="1"/>
  <c r="K63" i="54" s="1"/>
  <c r="K64" i="54" s="1"/>
  <c r="K65" i="54" s="1"/>
  <c r="K66" i="54" s="1"/>
  <c r="K67" i="54" s="1"/>
  <c r="K68" i="54" s="1"/>
  <c r="K56" i="54"/>
  <c r="K55" i="54"/>
  <c r="K54" i="54"/>
  <c r="K53" i="54"/>
  <c r="F57" i="54"/>
  <c r="F58" i="54" s="1"/>
  <c r="F59" i="54" s="1"/>
  <c r="F60" i="54" s="1"/>
  <c r="F61" i="54" s="1"/>
  <c r="F62" i="54" s="1"/>
  <c r="F63" i="54" s="1"/>
  <c r="F64" i="54" s="1"/>
  <c r="F65" i="54" s="1"/>
  <c r="F66" i="54" s="1"/>
  <c r="F67" i="54" s="1"/>
  <c r="F68" i="54" s="1"/>
  <c r="F56" i="54"/>
  <c r="F55" i="54"/>
  <c r="F54" i="54"/>
  <c r="F53" i="54"/>
  <c r="J57" i="54"/>
  <c r="J58" i="54" s="1"/>
  <c r="J59" i="54" s="1"/>
  <c r="J60" i="54" s="1"/>
  <c r="J61" i="54" s="1"/>
  <c r="J62" i="54" s="1"/>
  <c r="J63" i="54" s="1"/>
  <c r="J64" i="54" s="1"/>
  <c r="J65" i="54" s="1"/>
  <c r="J66" i="54" s="1"/>
  <c r="J67" i="54" s="1"/>
  <c r="J68" i="54" s="1"/>
  <c r="J56" i="54"/>
  <c r="J55" i="54"/>
  <c r="J54" i="54"/>
  <c r="J53" i="54"/>
  <c r="J15" i="54"/>
  <c r="J16" i="54" s="1"/>
  <c r="J13" i="54"/>
  <c r="J11" i="54"/>
  <c r="J14" i="54"/>
  <c r="J12" i="54"/>
  <c r="K14" i="54"/>
  <c r="K12" i="54"/>
  <c r="K15" i="54"/>
  <c r="K16" i="54" s="1"/>
  <c r="K13" i="54"/>
  <c r="K11" i="54"/>
  <c r="J29" i="53"/>
  <c r="H29" i="53"/>
  <c r="F29" i="53"/>
  <c r="D29" i="53"/>
  <c r="I29" i="53"/>
  <c r="G29" i="53"/>
  <c r="E29" i="53"/>
  <c r="F18" i="53"/>
  <c r="F17" i="53"/>
  <c r="F20" i="53" s="1"/>
  <c r="E57" i="53"/>
  <c r="E58" i="53" s="1"/>
  <c r="E59" i="53" s="1"/>
  <c r="E60" i="53" s="1"/>
  <c r="E61" i="53" s="1"/>
  <c r="E62" i="53" s="1"/>
  <c r="E63" i="53" s="1"/>
  <c r="E64" i="53" s="1"/>
  <c r="E65" i="53" s="1"/>
  <c r="E66" i="53" s="1"/>
  <c r="E67" i="53" s="1"/>
  <c r="E68" i="53" s="1"/>
  <c r="E56" i="53"/>
  <c r="E55" i="53"/>
  <c r="E54" i="53"/>
  <c r="E53" i="53"/>
  <c r="I57" i="53"/>
  <c r="I58" i="53" s="1"/>
  <c r="I59" i="53" s="1"/>
  <c r="I60" i="53" s="1"/>
  <c r="I61" i="53" s="1"/>
  <c r="I62" i="53" s="1"/>
  <c r="I63" i="53" s="1"/>
  <c r="I64" i="53" s="1"/>
  <c r="I65" i="53" s="1"/>
  <c r="I66" i="53" s="1"/>
  <c r="I67" i="53" s="1"/>
  <c r="I68" i="53" s="1"/>
  <c r="I56" i="53"/>
  <c r="I55" i="53"/>
  <c r="I54" i="53"/>
  <c r="I53" i="53"/>
  <c r="D57" i="53"/>
  <c r="D58" i="53" s="1"/>
  <c r="D56" i="53"/>
  <c r="D55" i="53"/>
  <c r="D54" i="53"/>
  <c r="D53" i="53"/>
  <c r="H57" i="53"/>
  <c r="H58" i="53" s="1"/>
  <c r="H59" i="53" s="1"/>
  <c r="H60" i="53" s="1"/>
  <c r="H61" i="53" s="1"/>
  <c r="H62" i="53" s="1"/>
  <c r="H63" i="53" s="1"/>
  <c r="H64" i="53" s="1"/>
  <c r="H65" i="53" s="1"/>
  <c r="H66" i="53" s="1"/>
  <c r="H67" i="53" s="1"/>
  <c r="H68" i="53" s="1"/>
  <c r="H56" i="53"/>
  <c r="H55" i="53"/>
  <c r="H54" i="53"/>
  <c r="H53" i="53"/>
  <c r="H15" i="53"/>
  <c r="H16" i="53" s="1"/>
  <c r="H13" i="53"/>
  <c r="H11" i="53"/>
  <c r="H14" i="53"/>
  <c r="H12" i="53"/>
  <c r="I14" i="53"/>
  <c r="I12" i="53"/>
  <c r="I15" i="53"/>
  <c r="I16" i="53" s="1"/>
  <c r="I13" i="53"/>
  <c r="I11" i="53"/>
  <c r="E17" i="53"/>
  <c r="E18" i="53"/>
  <c r="D18" i="53"/>
  <c r="D17" i="53"/>
  <c r="G57" i="53"/>
  <c r="G58" i="53" s="1"/>
  <c r="G59" i="53" s="1"/>
  <c r="G60" i="53" s="1"/>
  <c r="G61" i="53" s="1"/>
  <c r="G62" i="53" s="1"/>
  <c r="G63" i="53" s="1"/>
  <c r="G64" i="53" s="1"/>
  <c r="G65" i="53" s="1"/>
  <c r="G66" i="53" s="1"/>
  <c r="G67" i="53" s="1"/>
  <c r="G68" i="53" s="1"/>
  <c r="G56" i="53"/>
  <c r="G55" i="53"/>
  <c r="G54" i="53"/>
  <c r="G53" i="53"/>
  <c r="K57" i="53"/>
  <c r="K58" i="53" s="1"/>
  <c r="K59" i="53" s="1"/>
  <c r="K60" i="53" s="1"/>
  <c r="K61" i="53" s="1"/>
  <c r="K62" i="53" s="1"/>
  <c r="K63" i="53" s="1"/>
  <c r="K64" i="53" s="1"/>
  <c r="K65" i="53" s="1"/>
  <c r="K66" i="53" s="1"/>
  <c r="K67" i="53" s="1"/>
  <c r="K68" i="53" s="1"/>
  <c r="K56" i="53"/>
  <c r="K55" i="53"/>
  <c r="K54" i="53"/>
  <c r="K53" i="53"/>
  <c r="F57" i="53"/>
  <c r="F58" i="53" s="1"/>
  <c r="F59" i="53" s="1"/>
  <c r="F60" i="53" s="1"/>
  <c r="F61" i="53" s="1"/>
  <c r="F62" i="53" s="1"/>
  <c r="F63" i="53" s="1"/>
  <c r="F64" i="53" s="1"/>
  <c r="F65" i="53" s="1"/>
  <c r="F66" i="53" s="1"/>
  <c r="F67" i="53" s="1"/>
  <c r="F68" i="53" s="1"/>
  <c r="F56" i="53"/>
  <c r="F55" i="53"/>
  <c r="F54" i="53"/>
  <c r="F53" i="53"/>
  <c r="J57" i="53"/>
  <c r="J58" i="53" s="1"/>
  <c r="J59" i="53" s="1"/>
  <c r="J60" i="53" s="1"/>
  <c r="J61" i="53" s="1"/>
  <c r="J62" i="53" s="1"/>
  <c r="J63" i="53" s="1"/>
  <c r="J64" i="53" s="1"/>
  <c r="J65" i="53" s="1"/>
  <c r="J66" i="53" s="1"/>
  <c r="J67" i="53" s="1"/>
  <c r="J68" i="53" s="1"/>
  <c r="J56" i="53"/>
  <c r="J55" i="53"/>
  <c r="J54" i="53"/>
  <c r="J53" i="53"/>
  <c r="J15" i="53"/>
  <c r="J16" i="53" s="1"/>
  <c r="J13" i="53"/>
  <c r="J11" i="53"/>
  <c r="J14" i="53"/>
  <c r="J12" i="53"/>
  <c r="K14" i="53"/>
  <c r="K12" i="53"/>
  <c r="K15" i="53"/>
  <c r="K16" i="53" s="1"/>
  <c r="K13" i="53"/>
  <c r="K11" i="53"/>
  <c r="J29" i="52"/>
  <c r="H29" i="52"/>
  <c r="F29" i="52"/>
  <c r="D29" i="52"/>
  <c r="I29" i="52"/>
  <c r="G29" i="52"/>
  <c r="E29" i="52"/>
  <c r="F18" i="52"/>
  <c r="F17" i="52"/>
  <c r="F20" i="52" s="1"/>
  <c r="E57" i="52"/>
  <c r="E58" i="52" s="1"/>
  <c r="E59" i="52" s="1"/>
  <c r="E60" i="52" s="1"/>
  <c r="E61" i="52" s="1"/>
  <c r="E62" i="52" s="1"/>
  <c r="E63" i="52" s="1"/>
  <c r="E64" i="52" s="1"/>
  <c r="E65" i="52" s="1"/>
  <c r="E66" i="52" s="1"/>
  <c r="E67" i="52" s="1"/>
  <c r="E68" i="52" s="1"/>
  <c r="E56" i="52"/>
  <c r="E55" i="52"/>
  <c r="E54" i="52"/>
  <c r="E53" i="52"/>
  <c r="I57" i="52"/>
  <c r="I58" i="52" s="1"/>
  <c r="I59" i="52" s="1"/>
  <c r="I60" i="52" s="1"/>
  <c r="I61" i="52" s="1"/>
  <c r="I62" i="52" s="1"/>
  <c r="I63" i="52" s="1"/>
  <c r="I64" i="52" s="1"/>
  <c r="I65" i="52" s="1"/>
  <c r="I66" i="52" s="1"/>
  <c r="I67" i="52" s="1"/>
  <c r="I68" i="52" s="1"/>
  <c r="I56" i="52"/>
  <c r="I55" i="52"/>
  <c r="I54" i="52"/>
  <c r="I53" i="52"/>
  <c r="D57" i="52"/>
  <c r="D58" i="52" s="1"/>
  <c r="D56" i="52"/>
  <c r="D55" i="52"/>
  <c r="D54" i="52"/>
  <c r="D53" i="52"/>
  <c r="H57" i="52"/>
  <c r="H58" i="52" s="1"/>
  <c r="H59" i="52" s="1"/>
  <c r="H60" i="52" s="1"/>
  <c r="H61" i="52" s="1"/>
  <c r="H62" i="52" s="1"/>
  <c r="H63" i="52" s="1"/>
  <c r="H64" i="52" s="1"/>
  <c r="H65" i="52" s="1"/>
  <c r="H66" i="52" s="1"/>
  <c r="H67" i="52" s="1"/>
  <c r="H68" i="52" s="1"/>
  <c r="H56" i="52"/>
  <c r="H55" i="52"/>
  <c r="H54" i="52"/>
  <c r="H53" i="52"/>
  <c r="H15" i="52"/>
  <c r="H16" i="52" s="1"/>
  <c r="H13" i="52"/>
  <c r="H11" i="52"/>
  <c r="H14" i="52"/>
  <c r="H12" i="52"/>
  <c r="I14" i="52"/>
  <c r="I12" i="52"/>
  <c r="I15" i="52"/>
  <c r="I16" i="52" s="1"/>
  <c r="I13" i="52"/>
  <c r="I11" i="52"/>
  <c r="E17" i="52"/>
  <c r="E18" i="52"/>
  <c r="D17" i="52"/>
  <c r="G57" i="52"/>
  <c r="G58" i="52" s="1"/>
  <c r="G59" i="52" s="1"/>
  <c r="G60" i="52" s="1"/>
  <c r="G61" i="52" s="1"/>
  <c r="G62" i="52" s="1"/>
  <c r="G63" i="52" s="1"/>
  <c r="G64" i="52" s="1"/>
  <c r="G65" i="52" s="1"/>
  <c r="G66" i="52" s="1"/>
  <c r="G67" i="52" s="1"/>
  <c r="G68" i="52" s="1"/>
  <c r="G56" i="52"/>
  <c r="G55" i="52"/>
  <c r="G54" i="52"/>
  <c r="G53" i="52"/>
  <c r="K57" i="52"/>
  <c r="K58" i="52" s="1"/>
  <c r="K59" i="52" s="1"/>
  <c r="K60" i="52" s="1"/>
  <c r="K61" i="52" s="1"/>
  <c r="K62" i="52" s="1"/>
  <c r="K63" i="52" s="1"/>
  <c r="K64" i="52" s="1"/>
  <c r="K65" i="52" s="1"/>
  <c r="K66" i="52" s="1"/>
  <c r="K67" i="52" s="1"/>
  <c r="K68" i="52" s="1"/>
  <c r="K56" i="52"/>
  <c r="K55" i="52"/>
  <c r="K54" i="52"/>
  <c r="K53" i="52"/>
  <c r="F57" i="52"/>
  <c r="F58" i="52" s="1"/>
  <c r="F59" i="52" s="1"/>
  <c r="F60" i="52" s="1"/>
  <c r="F61" i="52" s="1"/>
  <c r="F62" i="52" s="1"/>
  <c r="F63" i="52" s="1"/>
  <c r="F64" i="52" s="1"/>
  <c r="F65" i="52" s="1"/>
  <c r="F66" i="52" s="1"/>
  <c r="F67" i="52" s="1"/>
  <c r="F68" i="52" s="1"/>
  <c r="F56" i="52"/>
  <c r="F55" i="52"/>
  <c r="F54" i="52"/>
  <c r="F53" i="52"/>
  <c r="J57" i="52"/>
  <c r="J58" i="52" s="1"/>
  <c r="J59" i="52" s="1"/>
  <c r="J60" i="52" s="1"/>
  <c r="J61" i="52" s="1"/>
  <c r="J62" i="52" s="1"/>
  <c r="J63" i="52" s="1"/>
  <c r="J64" i="52" s="1"/>
  <c r="J65" i="52" s="1"/>
  <c r="J66" i="52" s="1"/>
  <c r="J67" i="52" s="1"/>
  <c r="J68" i="52" s="1"/>
  <c r="J56" i="52"/>
  <c r="J55" i="52"/>
  <c r="J54" i="52"/>
  <c r="J53" i="52"/>
  <c r="J15" i="52"/>
  <c r="J16" i="52" s="1"/>
  <c r="J13" i="52"/>
  <c r="J11" i="52"/>
  <c r="J14" i="52"/>
  <c r="J12" i="52"/>
  <c r="K14" i="52"/>
  <c r="K12" i="52"/>
  <c r="K15" i="52"/>
  <c r="K16" i="52" s="1"/>
  <c r="K13" i="52"/>
  <c r="K11" i="52"/>
  <c r="J29" i="51"/>
  <c r="H29" i="51"/>
  <c r="F29" i="51"/>
  <c r="D29" i="51"/>
  <c r="I29" i="51"/>
  <c r="G29" i="51"/>
  <c r="E29" i="51"/>
  <c r="F18" i="51"/>
  <c r="F17" i="51"/>
  <c r="F20" i="51" s="1"/>
  <c r="E57" i="51"/>
  <c r="E58" i="51" s="1"/>
  <c r="E59" i="51" s="1"/>
  <c r="E60" i="51" s="1"/>
  <c r="E61" i="51" s="1"/>
  <c r="E62" i="51" s="1"/>
  <c r="E63" i="51" s="1"/>
  <c r="E64" i="51" s="1"/>
  <c r="E65" i="51" s="1"/>
  <c r="E66" i="51" s="1"/>
  <c r="E67" i="51" s="1"/>
  <c r="E68" i="51" s="1"/>
  <c r="E56" i="51"/>
  <c r="E55" i="51"/>
  <c r="E54" i="51"/>
  <c r="E53" i="51"/>
  <c r="I57" i="51"/>
  <c r="I58" i="51" s="1"/>
  <c r="I59" i="51" s="1"/>
  <c r="I60" i="51" s="1"/>
  <c r="I61" i="51" s="1"/>
  <c r="I62" i="51" s="1"/>
  <c r="I63" i="51" s="1"/>
  <c r="I64" i="51" s="1"/>
  <c r="I65" i="51" s="1"/>
  <c r="I66" i="51" s="1"/>
  <c r="I67" i="51" s="1"/>
  <c r="I68" i="51" s="1"/>
  <c r="I56" i="51"/>
  <c r="I55" i="51"/>
  <c r="I54" i="51"/>
  <c r="I53" i="51"/>
  <c r="D57" i="51"/>
  <c r="D58" i="51" s="1"/>
  <c r="D56" i="51"/>
  <c r="D55" i="51"/>
  <c r="D54" i="51"/>
  <c r="D53" i="51"/>
  <c r="H57" i="51"/>
  <c r="H58" i="51" s="1"/>
  <c r="H59" i="51" s="1"/>
  <c r="H60" i="51" s="1"/>
  <c r="H61" i="51" s="1"/>
  <c r="H62" i="51" s="1"/>
  <c r="H63" i="51" s="1"/>
  <c r="H64" i="51" s="1"/>
  <c r="H65" i="51" s="1"/>
  <c r="H66" i="51" s="1"/>
  <c r="H67" i="51" s="1"/>
  <c r="H68" i="51" s="1"/>
  <c r="H56" i="51"/>
  <c r="H55" i="51"/>
  <c r="H54" i="51"/>
  <c r="H53" i="51"/>
  <c r="H15" i="51"/>
  <c r="H16" i="51" s="1"/>
  <c r="H13" i="51"/>
  <c r="H11" i="51"/>
  <c r="H14" i="51"/>
  <c r="H12" i="51"/>
  <c r="I14" i="51"/>
  <c r="I12" i="51"/>
  <c r="I15" i="51"/>
  <c r="I16" i="51" s="1"/>
  <c r="I13" i="51"/>
  <c r="I11" i="51"/>
  <c r="E17" i="51"/>
  <c r="E18" i="51"/>
  <c r="D18" i="51"/>
  <c r="D17" i="51"/>
  <c r="G57" i="51"/>
  <c r="G58" i="51" s="1"/>
  <c r="G59" i="51" s="1"/>
  <c r="G60" i="51" s="1"/>
  <c r="G61" i="51" s="1"/>
  <c r="G62" i="51" s="1"/>
  <c r="G63" i="51" s="1"/>
  <c r="G64" i="51" s="1"/>
  <c r="G65" i="51" s="1"/>
  <c r="G66" i="51" s="1"/>
  <c r="G67" i="51" s="1"/>
  <c r="G68" i="51" s="1"/>
  <c r="G56" i="51"/>
  <c r="G55" i="51"/>
  <c r="G54" i="51"/>
  <c r="G53" i="51"/>
  <c r="K57" i="51"/>
  <c r="K58" i="51" s="1"/>
  <c r="K59" i="51" s="1"/>
  <c r="K60" i="51" s="1"/>
  <c r="K61" i="51" s="1"/>
  <c r="K62" i="51" s="1"/>
  <c r="K63" i="51" s="1"/>
  <c r="K64" i="51" s="1"/>
  <c r="K65" i="51" s="1"/>
  <c r="K66" i="51" s="1"/>
  <c r="K67" i="51" s="1"/>
  <c r="K68" i="51" s="1"/>
  <c r="K56" i="51"/>
  <c r="K55" i="51"/>
  <c r="K54" i="51"/>
  <c r="K53" i="51"/>
  <c r="F57" i="51"/>
  <c r="F58" i="51" s="1"/>
  <c r="F59" i="51" s="1"/>
  <c r="F60" i="51" s="1"/>
  <c r="F61" i="51" s="1"/>
  <c r="F62" i="51" s="1"/>
  <c r="F63" i="51" s="1"/>
  <c r="F64" i="51" s="1"/>
  <c r="F65" i="51" s="1"/>
  <c r="F66" i="51" s="1"/>
  <c r="F67" i="51" s="1"/>
  <c r="F68" i="51" s="1"/>
  <c r="F56" i="51"/>
  <c r="F55" i="51"/>
  <c r="F54" i="51"/>
  <c r="F53" i="51"/>
  <c r="J57" i="51"/>
  <c r="J58" i="51" s="1"/>
  <c r="J59" i="51" s="1"/>
  <c r="J60" i="51" s="1"/>
  <c r="J61" i="51" s="1"/>
  <c r="J62" i="51" s="1"/>
  <c r="J63" i="51" s="1"/>
  <c r="J64" i="51" s="1"/>
  <c r="J65" i="51" s="1"/>
  <c r="J66" i="51" s="1"/>
  <c r="J67" i="51" s="1"/>
  <c r="J68" i="51" s="1"/>
  <c r="J56" i="51"/>
  <c r="J55" i="51"/>
  <c r="J54" i="51"/>
  <c r="J53" i="51"/>
  <c r="J15" i="51"/>
  <c r="J16" i="51" s="1"/>
  <c r="J13" i="51"/>
  <c r="J11" i="51"/>
  <c r="J14" i="51"/>
  <c r="J12" i="51"/>
  <c r="K14" i="51"/>
  <c r="K12" i="51"/>
  <c r="K15" i="51"/>
  <c r="K16" i="51" s="1"/>
  <c r="K13" i="51"/>
  <c r="K11" i="51"/>
  <c r="J29" i="50"/>
  <c r="H29" i="50"/>
  <c r="F29" i="50"/>
  <c r="D29" i="50"/>
  <c r="I29" i="50"/>
  <c r="G29" i="50"/>
  <c r="E29" i="50"/>
  <c r="F18" i="50"/>
  <c r="F17" i="50"/>
  <c r="F20" i="50" s="1"/>
  <c r="E57" i="50"/>
  <c r="E58" i="50" s="1"/>
  <c r="E59" i="50" s="1"/>
  <c r="E60" i="50" s="1"/>
  <c r="E61" i="50" s="1"/>
  <c r="E62" i="50" s="1"/>
  <c r="E63" i="50" s="1"/>
  <c r="E64" i="50" s="1"/>
  <c r="E65" i="50" s="1"/>
  <c r="E66" i="50" s="1"/>
  <c r="E67" i="50" s="1"/>
  <c r="E68" i="50" s="1"/>
  <c r="E56" i="50"/>
  <c r="E55" i="50"/>
  <c r="E54" i="50"/>
  <c r="E53" i="50"/>
  <c r="I57" i="50"/>
  <c r="I58" i="50" s="1"/>
  <c r="I59" i="50" s="1"/>
  <c r="I60" i="50" s="1"/>
  <c r="I61" i="50" s="1"/>
  <c r="I62" i="50" s="1"/>
  <c r="I63" i="50" s="1"/>
  <c r="I64" i="50" s="1"/>
  <c r="I65" i="50" s="1"/>
  <c r="I66" i="50" s="1"/>
  <c r="I67" i="50" s="1"/>
  <c r="I68" i="50" s="1"/>
  <c r="I56" i="50"/>
  <c r="I55" i="50"/>
  <c r="I54" i="50"/>
  <c r="I53" i="50"/>
  <c r="D57" i="50"/>
  <c r="D58" i="50" s="1"/>
  <c r="D56" i="50"/>
  <c r="D55" i="50"/>
  <c r="D54" i="50"/>
  <c r="D53" i="50"/>
  <c r="H57" i="50"/>
  <c r="H58" i="50" s="1"/>
  <c r="H59" i="50" s="1"/>
  <c r="H60" i="50" s="1"/>
  <c r="H61" i="50" s="1"/>
  <c r="H62" i="50" s="1"/>
  <c r="H63" i="50" s="1"/>
  <c r="H64" i="50" s="1"/>
  <c r="H65" i="50" s="1"/>
  <c r="H66" i="50" s="1"/>
  <c r="H67" i="50" s="1"/>
  <c r="H68" i="50" s="1"/>
  <c r="H56" i="50"/>
  <c r="H55" i="50"/>
  <c r="H54" i="50"/>
  <c r="H53" i="50"/>
  <c r="H15" i="50"/>
  <c r="H16" i="50" s="1"/>
  <c r="H13" i="50"/>
  <c r="H11" i="50"/>
  <c r="H14" i="50"/>
  <c r="H12" i="50"/>
  <c r="I14" i="50"/>
  <c r="I12" i="50"/>
  <c r="I15" i="50"/>
  <c r="I16" i="50" s="1"/>
  <c r="I13" i="50"/>
  <c r="I11" i="50"/>
  <c r="E17" i="50"/>
  <c r="E18" i="50"/>
  <c r="D18" i="50"/>
  <c r="D17" i="50"/>
  <c r="G57" i="50"/>
  <c r="G58" i="50" s="1"/>
  <c r="G59" i="50" s="1"/>
  <c r="G60" i="50" s="1"/>
  <c r="G61" i="50" s="1"/>
  <c r="G62" i="50" s="1"/>
  <c r="G63" i="50" s="1"/>
  <c r="G64" i="50" s="1"/>
  <c r="G65" i="50" s="1"/>
  <c r="G66" i="50" s="1"/>
  <c r="G67" i="50" s="1"/>
  <c r="G68" i="50" s="1"/>
  <c r="G56" i="50"/>
  <c r="G55" i="50"/>
  <c r="G54" i="50"/>
  <c r="G53" i="50"/>
  <c r="K57" i="50"/>
  <c r="K58" i="50" s="1"/>
  <c r="K59" i="50" s="1"/>
  <c r="K60" i="50" s="1"/>
  <c r="K61" i="50" s="1"/>
  <c r="K62" i="50" s="1"/>
  <c r="K63" i="50" s="1"/>
  <c r="K64" i="50" s="1"/>
  <c r="K65" i="50" s="1"/>
  <c r="K66" i="50" s="1"/>
  <c r="K67" i="50" s="1"/>
  <c r="K68" i="50" s="1"/>
  <c r="K56" i="50"/>
  <c r="K55" i="50"/>
  <c r="K54" i="50"/>
  <c r="K53" i="50"/>
  <c r="F57" i="50"/>
  <c r="F58" i="50" s="1"/>
  <c r="F59" i="50" s="1"/>
  <c r="F60" i="50" s="1"/>
  <c r="F61" i="50" s="1"/>
  <c r="F62" i="50" s="1"/>
  <c r="F63" i="50" s="1"/>
  <c r="F64" i="50" s="1"/>
  <c r="F65" i="50" s="1"/>
  <c r="F66" i="50" s="1"/>
  <c r="F67" i="50" s="1"/>
  <c r="F68" i="50" s="1"/>
  <c r="F56" i="50"/>
  <c r="F55" i="50"/>
  <c r="F54" i="50"/>
  <c r="F53" i="50"/>
  <c r="J57" i="50"/>
  <c r="J58" i="50" s="1"/>
  <c r="J59" i="50" s="1"/>
  <c r="J60" i="50" s="1"/>
  <c r="J61" i="50" s="1"/>
  <c r="J62" i="50" s="1"/>
  <c r="J63" i="50" s="1"/>
  <c r="J64" i="50" s="1"/>
  <c r="J65" i="50" s="1"/>
  <c r="J66" i="50" s="1"/>
  <c r="J67" i="50" s="1"/>
  <c r="J68" i="50" s="1"/>
  <c r="J56" i="50"/>
  <c r="J55" i="50"/>
  <c r="J54" i="50"/>
  <c r="J53" i="50"/>
  <c r="J15" i="50"/>
  <c r="J16" i="50" s="1"/>
  <c r="J13" i="50"/>
  <c r="J11" i="50"/>
  <c r="J14" i="50"/>
  <c r="J12" i="50"/>
  <c r="K14" i="50"/>
  <c r="K12" i="50"/>
  <c r="K15" i="50"/>
  <c r="K16" i="50" s="1"/>
  <c r="K13" i="50"/>
  <c r="K11" i="50"/>
  <c r="J29" i="48"/>
  <c r="H29" i="48"/>
  <c r="F29" i="48"/>
  <c r="D29" i="48"/>
  <c r="I29" i="48"/>
  <c r="G29" i="48"/>
  <c r="E29" i="48"/>
  <c r="F18" i="48"/>
  <c r="F17" i="48"/>
  <c r="F20" i="48" s="1"/>
  <c r="E57" i="48"/>
  <c r="E58" i="48" s="1"/>
  <c r="E59" i="48" s="1"/>
  <c r="E60" i="48" s="1"/>
  <c r="E61" i="48" s="1"/>
  <c r="E62" i="48" s="1"/>
  <c r="E63" i="48" s="1"/>
  <c r="E64" i="48" s="1"/>
  <c r="E65" i="48" s="1"/>
  <c r="E66" i="48" s="1"/>
  <c r="E67" i="48" s="1"/>
  <c r="E68" i="48" s="1"/>
  <c r="E56" i="48"/>
  <c r="E55" i="48"/>
  <c r="E54" i="48"/>
  <c r="E53" i="48"/>
  <c r="I57" i="48"/>
  <c r="I58" i="48" s="1"/>
  <c r="I59" i="48" s="1"/>
  <c r="I60" i="48" s="1"/>
  <c r="I61" i="48" s="1"/>
  <c r="I62" i="48" s="1"/>
  <c r="I63" i="48" s="1"/>
  <c r="I64" i="48" s="1"/>
  <c r="I65" i="48" s="1"/>
  <c r="I66" i="48" s="1"/>
  <c r="I67" i="48" s="1"/>
  <c r="I68" i="48" s="1"/>
  <c r="I56" i="48"/>
  <c r="I55" i="48"/>
  <c r="I54" i="48"/>
  <c r="I53" i="48"/>
  <c r="D57" i="48"/>
  <c r="D58" i="48" s="1"/>
  <c r="D56" i="48"/>
  <c r="D55" i="48"/>
  <c r="D54" i="48"/>
  <c r="D53" i="48"/>
  <c r="H57" i="48"/>
  <c r="H58" i="48" s="1"/>
  <c r="H59" i="48" s="1"/>
  <c r="H60" i="48" s="1"/>
  <c r="H61" i="48" s="1"/>
  <c r="H62" i="48" s="1"/>
  <c r="H63" i="48" s="1"/>
  <c r="H64" i="48" s="1"/>
  <c r="H65" i="48" s="1"/>
  <c r="H66" i="48" s="1"/>
  <c r="H67" i="48" s="1"/>
  <c r="H68" i="48" s="1"/>
  <c r="H56" i="48"/>
  <c r="H55" i="48"/>
  <c r="H54" i="48"/>
  <c r="H53" i="48"/>
  <c r="H15" i="48"/>
  <c r="H16" i="48" s="1"/>
  <c r="H13" i="48"/>
  <c r="H11" i="48"/>
  <c r="H14" i="48"/>
  <c r="H12" i="48"/>
  <c r="I14" i="48"/>
  <c r="I12" i="48"/>
  <c r="I15" i="48"/>
  <c r="I16" i="48" s="1"/>
  <c r="I13" i="48"/>
  <c r="I11" i="48"/>
  <c r="E17" i="48"/>
  <c r="E18" i="48"/>
  <c r="D18" i="48"/>
  <c r="D17" i="48"/>
  <c r="G57" i="48"/>
  <c r="G58" i="48" s="1"/>
  <c r="G59" i="48" s="1"/>
  <c r="G60" i="48" s="1"/>
  <c r="G61" i="48" s="1"/>
  <c r="G62" i="48" s="1"/>
  <c r="G63" i="48" s="1"/>
  <c r="G64" i="48" s="1"/>
  <c r="G65" i="48" s="1"/>
  <c r="G66" i="48" s="1"/>
  <c r="G67" i="48" s="1"/>
  <c r="G68" i="48" s="1"/>
  <c r="G56" i="48"/>
  <c r="G55" i="48"/>
  <c r="G54" i="48"/>
  <c r="G53" i="48"/>
  <c r="K57" i="48"/>
  <c r="K58" i="48" s="1"/>
  <c r="K59" i="48" s="1"/>
  <c r="K60" i="48" s="1"/>
  <c r="K61" i="48" s="1"/>
  <c r="K62" i="48" s="1"/>
  <c r="K63" i="48" s="1"/>
  <c r="K64" i="48" s="1"/>
  <c r="K65" i="48" s="1"/>
  <c r="K66" i="48" s="1"/>
  <c r="K67" i="48" s="1"/>
  <c r="K68" i="48" s="1"/>
  <c r="K56" i="48"/>
  <c r="K55" i="48"/>
  <c r="K54" i="48"/>
  <c r="K53" i="48"/>
  <c r="F57" i="48"/>
  <c r="F58" i="48" s="1"/>
  <c r="F59" i="48" s="1"/>
  <c r="F60" i="48" s="1"/>
  <c r="F61" i="48" s="1"/>
  <c r="F62" i="48" s="1"/>
  <c r="F63" i="48" s="1"/>
  <c r="F64" i="48" s="1"/>
  <c r="F65" i="48" s="1"/>
  <c r="F66" i="48" s="1"/>
  <c r="F67" i="48" s="1"/>
  <c r="F68" i="48" s="1"/>
  <c r="F56" i="48"/>
  <c r="F55" i="48"/>
  <c r="F54" i="48"/>
  <c r="F53" i="48"/>
  <c r="J57" i="48"/>
  <c r="J58" i="48" s="1"/>
  <c r="J59" i="48" s="1"/>
  <c r="J60" i="48" s="1"/>
  <c r="J61" i="48" s="1"/>
  <c r="J62" i="48" s="1"/>
  <c r="J63" i="48" s="1"/>
  <c r="J64" i="48" s="1"/>
  <c r="J65" i="48" s="1"/>
  <c r="J66" i="48" s="1"/>
  <c r="J67" i="48" s="1"/>
  <c r="J68" i="48" s="1"/>
  <c r="J56" i="48"/>
  <c r="J55" i="48"/>
  <c r="J54" i="48"/>
  <c r="J53" i="48"/>
  <c r="J15" i="48"/>
  <c r="J16" i="48" s="1"/>
  <c r="J13" i="48"/>
  <c r="J11" i="48"/>
  <c r="J14" i="48"/>
  <c r="J12" i="48"/>
  <c r="K14" i="48"/>
  <c r="K12" i="48"/>
  <c r="K15" i="48"/>
  <c r="K16" i="48" s="1"/>
  <c r="K13" i="48"/>
  <c r="K11" i="48"/>
  <c r="D18" i="47"/>
  <c r="D17" i="47"/>
  <c r="G57" i="47"/>
  <c r="G58" i="47" s="1"/>
  <c r="G59" i="47" s="1"/>
  <c r="G60" i="47" s="1"/>
  <c r="G61" i="47" s="1"/>
  <c r="G62" i="47" s="1"/>
  <c r="G63" i="47" s="1"/>
  <c r="G64" i="47" s="1"/>
  <c r="G65" i="47" s="1"/>
  <c r="G66" i="47" s="1"/>
  <c r="G67" i="47" s="1"/>
  <c r="G68" i="47" s="1"/>
  <c r="G56" i="47"/>
  <c r="G55" i="47"/>
  <c r="G54" i="47"/>
  <c r="G53" i="47"/>
  <c r="K57" i="47"/>
  <c r="K58" i="47" s="1"/>
  <c r="K59" i="47" s="1"/>
  <c r="K60" i="47" s="1"/>
  <c r="K61" i="47" s="1"/>
  <c r="K62" i="47" s="1"/>
  <c r="K63" i="47" s="1"/>
  <c r="K64" i="47" s="1"/>
  <c r="K65" i="47" s="1"/>
  <c r="K66" i="47" s="1"/>
  <c r="K67" i="47" s="1"/>
  <c r="K68" i="47" s="1"/>
  <c r="K56" i="47"/>
  <c r="K55" i="47"/>
  <c r="K54" i="47"/>
  <c r="K53" i="47"/>
  <c r="F57" i="47"/>
  <c r="F58" i="47" s="1"/>
  <c r="F59" i="47" s="1"/>
  <c r="F60" i="47" s="1"/>
  <c r="F61" i="47" s="1"/>
  <c r="F62" i="47" s="1"/>
  <c r="F63" i="47" s="1"/>
  <c r="F64" i="47" s="1"/>
  <c r="F65" i="47" s="1"/>
  <c r="F66" i="47" s="1"/>
  <c r="F67" i="47" s="1"/>
  <c r="F68" i="47" s="1"/>
  <c r="F56" i="47"/>
  <c r="F55" i="47"/>
  <c r="F54" i="47"/>
  <c r="F53" i="47"/>
  <c r="J57" i="47"/>
  <c r="J58" i="47" s="1"/>
  <c r="J59" i="47" s="1"/>
  <c r="J60" i="47" s="1"/>
  <c r="J61" i="47" s="1"/>
  <c r="J62" i="47" s="1"/>
  <c r="J63" i="47" s="1"/>
  <c r="J64" i="47" s="1"/>
  <c r="J65" i="47" s="1"/>
  <c r="J66" i="47" s="1"/>
  <c r="J67" i="47" s="1"/>
  <c r="J68" i="47" s="1"/>
  <c r="J56" i="47"/>
  <c r="J55" i="47"/>
  <c r="J54" i="47"/>
  <c r="J53" i="47"/>
  <c r="J15" i="47"/>
  <c r="J16" i="47" s="1"/>
  <c r="J13" i="47"/>
  <c r="J11" i="47"/>
  <c r="J14" i="47"/>
  <c r="J12" i="47"/>
  <c r="K14" i="47"/>
  <c r="K12" i="47"/>
  <c r="K15" i="47"/>
  <c r="K16" i="47" s="1"/>
  <c r="K13" i="47"/>
  <c r="K11" i="47"/>
  <c r="J29" i="47"/>
  <c r="H29" i="47"/>
  <c r="F29" i="47"/>
  <c r="D29" i="47"/>
  <c r="I29" i="47"/>
  <c r="G29" i="47"/>
  <c r="E29" i="47"/>
  <c r="F18" i="47"/>
  <c r="F17" i="47"/>
  <c r="F20" i="47" s="1"/>
  <c r="E57" i="47"/>
  <c r="E58" i="47" s="1"/>
  <c r="E59" i="47" s="1"/>
  <c r="E60" i="47" s="1"/>
  <c r="E61" i="47" s="1"/>
  <c r="E62" i="47" s="1"/>
  <c r="E63" i="47" s="1"/>
  <c r="E64" i="47" s="1"/>
  <c r="E65" i="47" s="1"/>
  <c r="E66" i="47" s="1"/>
  <c r="E67" i="47" s="1"/>
  <c r="E68" i="47" s="1"/>
  <c r="E56" i="47"/>
  <c r="E55" i="47"/>
  <c r="E54" i="47"/>
  <c r="E53" i="47"/>
  <c r="I57" i="47"/>
  <c r="I58" i="47" s="1"/>
  <c r="I59" i="47" s="1"/>
  <c r="I60" i="47" s="1"/>
  <c r="I61" i="47" s="1"/>
  <c r="I62" i="47" s="1"/>
  <c r="I63" i="47" s="1"/>
  <c r="I64" i="47" s="1"/>
  <c r="I65" i="47" s="1"/>
  <c r="I66" i="47" s="1"/>
  <c r="I67" i="47" s="1"/>
  <c r="I68" i="47" s="1"/>
  <c r="I56" i="47"/>
  <c r="I55" i="47"/>
  <c r="I54" i="47"/>
  <c r="I53" i="47"/>
  <c r="D57" i="47"/>
  <c r="D58" i="47" s="1"/>
  <c r="D56" i="47"/>
  <c r="D55" i="47"/>
  <c r="D54" i="47"/>
  <c r="D53" i="47"/>
  <c r="H57" i="47"/>
  <c r="H58" i="47" s="1"/>
  <c r="H59" i="47" s="1"/>
  <c r="H60" i="47" s="1"/>
  <c r="H61" i="47" s="1"/>
  <c r="H62" i="47" s="1"/>
  <c r="H63" i="47" s="1"/>
  <c r="H64" i="47" s="1"/>
  <c r="H65" i="47" s="1"/>
  <c r="H66" i="47" s="1"/>
  <c r="H67" i="47" s="1"/>
  <c r="H68" i="47" s="1"/>
  <c r="H56" i="47"/>
  <c r="H55" i="47"/>
  <c r="H54" i="47"/>
  <c r="H53" i="47"/>
  <c r="H15" i="47"/>
  <c r="H16" i="47" s="1"/>
  <c r="H13" i="47"/>
  <c r="H11" i="47"/>
  <c r="H14" i="47"/>
  <c r="H12" i="47"/>
  <c r="I14" i="47"/>
  <c r="I12" i="47"/>
  <c r="I15" i="47"/>
  <c r="I16" i="47" s="1"/>
  <c r="I13" i="47"/>
  <c r="I11" i="47"/>
  <c r="E17" i="47"/>
  <c r="E18" i="47"/>
  <c r="E14" i="46"/>
  <c r="E12" i="46"/>
  <c r="J10" i="46"/>
  <c r="H10" i="46"/>
  <c r="E15" i="46"/>
  <c r="E16" i="46" s="1"/>
  <c r="E11" i="46"/>
  <c r="I10" i="46"/>
  <c r="E13" i="46"/>
  <c r="K10" i="46"/>
  <c r="K52" i="46"/>
  <c r="I52" i="46"/>
  <c r="G52" i="46"/>
  <c r="E52" i="46"/>
  <c r="J50" i="46"/>
  <c r="F15" i="46"/>
  <c r="F16" i="46" s="1"/>
  <c r="F13" i="46"/>
  <c r="F11" i="46"/>
  <c r="J52" i="46"/>
  <c r="F52" i="46"/>
  <c r="F12" i="46"/>
  <c r="H52" i="46"/>
  <c r="D52" i="46"/>
  <c r="F14" i="46"/>
  <c r="J30" i="46"/>
  <c r="J34" i="46" s="1"/>
  <c r="H30" i="46"/>
  <c r="H34" i="46" s="1"/>
  <c r="F30" i="46"/>
  <c r="F34" i="46" s="1"/>
  <c r="D30" i="46"/>
  <c r="D34" i="46" s="1"/>
  <c r="I30" i="46"/>
  <c r="I34" i="46" s="1"/>
  <c r="E30" i="46"/>
  <c r="E34" i="46" s="1"/>
  <c r="G30" i="46"/>
  <c r="G34" i="46" s="1"/>
  <c r="D24" i="46"/>
  <c r="D25" i="46" s="1"/>
  <c r="D26" i="46" s="1"/>
  <c r="C29" i="46" s="1"/>
  <c r="D16" i="46"/>
  <c r="J29" i="45"/>
  <c r="H29" i="45"/>
  <c r="F29" i="45"/>
  <c r="D29" i="45"/>
  <c r="I29" i="45"/>
  <c r="G29" i="45"/>
  <c r="E29" i="45"/>
  <c r="F18" i="45"/>
  <c r="F17" i="45"/>
  <c r="F20" i="45" s="1"/>
  <c r="E57" i="45"/>
  <c r="E58" i="45" s="1"/>
  <c r="E59" i="45" s="1"/>
  <c r="E60" i="45" s="1"/>
  <c r="E61" i="45" s="1"/>
  <c r="E62" i="45" s="1"/>
  <c r="E63" i="45" s="1"/>
  <c r="E64" i="45" s="1"/>
  <c r="E65" i="45" s="1"/>
  <c r="E66" i="45" s="1"/>
  <c r="E67" i="45" s="1"/>
  <c r="E68" i="45" s="1"/>
  <c r="E56" i="45"/>
  <c r="E55" i="45"/>
  <c r="E54" i="45"/>
  <c r="E53" i="45"/>
  <c r="I57" i="45"/>
  <c r="I58" i="45" s="1"/>
  <c r="I59" i="45" s="1"/>
  <c r="I60" i="45" s="1"/>
  <c r="I61" i="45" s="1"/>
  <c r="I62" i="45" s="1"/>
  <c r="I63" i="45" s="1"/>
  <c r="I64" i="45" s="1"/>
  <c r="I65" i="45" s="1"/>
  <c r="I66" i="45" s="1"/>
  <c r="I67" i="45" s="1"/>
  <c r="I68" i="45" s="1"/>
  <c r="I56" i="45"/>
  <c r="I55" i="45"/>
  <c r="I54" i="45"/>
  <c r="I53" i="45"/>
  <c r="D57" i="45"/>
  <c r="D58" i="45" s="1"/>
  <c r="D56" i="45"/>
  <c r="D55" i="45"/>
  <c r="D54" i="45"/>
  <c r="D53" i="45"/>
  <c r="H57" i="45"/>
  <c r="H58" i="45" s="1"/>
  <c r="H59" i="45" s="1"/>
  <c r="H60" i="45" s="1"/>
  <c r="H61" i="45" s="1"/>
  <c r="H62" i="45" s="1"/>
  <c r="H63" i="45" s="1"/>
  <c r="H64" i="45" s="1"/>
  <c r="H65" i="45" s="1"/>
  <c r="H66" i="45" s="1"/>
  <c r="H67" i="45" s="1"/>
  <c r="H68" i="45" s="1"/>
  <c r="H56" i="45"/>
  <c r="H55" i="45"/>
  <c r="H54" i="45"/>
  <c r="H53" i="45"/>
  <c r="H15" i="45"/>
  <c r="H16" i="45" s="1"/>
  <c r="H13" i="45"/>
  <c r="H11" i="45"/>
  <c r="H14" i="45"/>
  <c r="H12" i="45"/>
  <c r="I14" i="45"/>
  <c r="I12" i="45"/>
  <c r="I15" i="45"/>
  <c r="I16" i="45" s="1"/>
  <c r="I13" i="45"/>
  <c r="I11" i="45"/>
  <c r="E17" i="45"/>
  <c r="E18" i="45"/>
  <c r="D18" i="45"/>
  <c r="D17" i="45"/>
  <c r="G57" i="45"/>
  <c r="G58" i="45" s="1"/>
  <c r="G59" i="45" s="1"/>
  <c r="G60" i="45" s="1"/>
  <c r="G61" i="45" s="1"/>
  <c r="G62" i="45" s="1"/>
  <c r="G63" i="45" s="1"/>
  <c r="G64" i="45" s="1"/>
  <c r="G65" i="45" s="1"/>
  <c r="G66" i="45" s="1"/>
  <c r="G67" i="45" s="1"/>
  <c r="G68" i="45" s="1"/>
  <c r="G56" i="45"/>
  <c r="G55" i="45"/>
  <c r="G54" i="45"/>
  <c r="G53" i="45"/>
  <c r="K57" i="45"/>
  <c r="K58" i="45" s="1"/>
  <c r="K59" i="45" s="1"/>
  <c r="K60" i="45" s="1"/>
  <c r="K61" i="45" s="1"/>
  <c r="K62" i="45" s="1"/>
  <c r="K63" i="45" s="1"/>
  <c r="K64" i="45" s="1"/>
  <c r="K65" i="45" s="1"/>
  <c r="K66" i="45" s="1"/>
  <c r="K67" i="45" s="1"/>
  <c r="K68" i="45" s="1"/>
  <c r="K56" i="45"/>
  <c r="K55" i="45"/>
  <c r="K54" i="45"/>
  <c r="K53" i="45"/>
  <c r="F57" i="45"/>
  <c r="F58" i="45" s="1"/>
  <c r="F59" i="45" s="1"/>
  <c r="F60" i="45" s="1"/>
  <c r="F61" i="45" s="1"/>
  <c r="F62" i="45" s="1"/>
  <c r="F63" i="45" s="1"/>
  <c r="F64" i="45" s="1"/>
  <c r="F65" i="45" s="1"/>
  <c r="F66" i="45" s="1"/>
  <c r="F67" i="45" s="1"/>
  <c r="F68" i="45" s="1"/>
  <c r="F56" i="45"/>
  <c r="F55" i="45"/>
  <c r="F54" i="45"/>
  <c r="F53" i="45"/>
  <c r="J57" i="45"/>
  <c r="J58" i="45" s="1"/>
  <c r="J59" i="45" s="1"/>
  <c r="J60" i="45" s="1"/>
  <c r="J61" i="45" s="1"/>
  <c r="J62" i="45" s="1"/>
  <c r="J63" i="45" s="1"/>
  <c r="J64" i="45" s="1"/>
  <c r="J65" i="45" s="1"/>
  <c r="J66" i="45" s="1"/>
  <c r="J67" i="45" s="1"/>
  <c r="J68" i="45" s="1"/>
  <c r="J56" i="45"/>
  <c r="J55" i="45"/>
  <c r="J54" i="45"/>
  <c r="J53" i="45"/>
  <c r="J15" i="45"/>
  <c r="J16" i="45" s="1"/>
  <c r="J13" i="45"/>
  <c r="J11" i="45"/>
  <c r="J14" i="45"/>
  <c r="J12" i="45"/>
  <c r="K14" i="45"/>
  <c r="K12" i="45"/>
  <c r="K15" i="45"/>
  <c r="K16" i="45" s="1"/>
  <c r="K13" i="45"/>
  <c r="K11" i="45"/>
  <c r="J29" i="44"/>
  <c r="H29" i="44"/>
  <c r="F29" i="44"/>
  <c r="D29" i="44"/>
  <c r="I29" i="44"/>
  <c r="G29" i="44"/>
  <c r="E29" i="44"/>
  <c r="F18" i="44"/>
  <c r="F17" i="44"/>
  <c r="F20" i="44" s="1"/>
  <c r="E57" i="44"/>
  <c r="E58" i="44" s="1"/>
  <c r="E59" i="44" s="1"/>
  <c r="E60" i="44" s="1"/>
  <c r="E61" i="44" s="1"/>
  <c r="E62" i="44" s="1"/>
  <c r="E63" i="44" s="1"/>
  <c r="E64" i="44" s="1"/>
  <c r="E65" i="44" s="1"/>
  <c r="E66" i="44" s="1"/>
  <c r="E67" i="44" s="1"/>
  <c r="E68" i="44" s="1"/>
  <c r="E56" i="44"/>
  <c r="E55" i="44"/>
  <c r="E54" i="44"/>
  <c r="E53" i="44"/>
  <c r="I57" i="44"/>
  <c r="I58" i="44" s="1"/>
  <c r="I59" i="44" s="1"/>
  <c r="I60" i="44" s="1"/>
  <c r="I61" i="44" s="1"/>
  <c r="I62" i="44" s="1"/>
  <c r="I63" i="44" s="1"/>
  <c r="I64" i="44" s="1"/>
  <c r="I65" i="44" s="1"/>
  <c r="I66" i="44" s="1"/>
  <c r="I67" i="44" s="1"/>
  <c r="I68" i="44" s="1"/>
  <c r="I56" i="44"/>
  <c r="I55" i="44"/>
  <c r="I54" i="44"/>
  <c r="I53" i="44"/>
  <c r="D57" i="44"/>
  <c r="D58" i="44" s="1"/>
  <c r="D56" i="44"/>
  <c r="D55" i="44"/>
  <c r="D54" i="44"/>
  <c r="D53" i="44"/>
  <c r="H57" i="44"/>
  <c r="H58" i="44" s="1"/>
  <c r="H59" i="44" s="1"/>
  <c r="H60" i="44" s="1"/>
  <c r="H61" i="44" s="1"/>
  <c r="H62" i="44" s="1"/>
  <c r="H63" i="44" s="1"/>
  <c r="H64" i="44" s="1"/>
  <c r="H65" i="44" s="1"/>
  <c r="H66" i="44" s="1"/>
  <c r="H67" i="44" s="1"/>
  <c r="H68" i="44" s="1"/>
  <c r="H56" i="44"/>
  <c r="H55" i="44"/>
  <c r="H54" i="44"/>
  <c r="H53" i="44"/>
  <c r="H15" i="44"/>
  <c r="H16" i="44" s="1"/>
  <c r="H13" i="44"/>
  <c r="H11" i="44"/>
  <c r="H14" i="44"/>
  <c r="H12" i="44"/>
  <c r="I14" i="44"/>
  <c r="I12" i="44"/>
  <c r="I15" i="44"/>
  <c r="I16" i="44" s="1"/>
  <c r="I13" i="44"/>
  <c r="I11" i="44"/>
  <c r="E17" i="44"/>
  <c r="E18" i="44"/>
  <c r="D18" i="44"/>
  <c r="D17" i="44"/>
  <c r="G57" i="44"/>
  <c r="G58" i="44" s="1"/>
  <c r="G59" i="44" s="1"/>
  <c r="G60" i="44" s="1"/>
  <c r="G61" i="44" s="1"/>
  <c r="G62" i="44" s="1"/>
  <c r="G63" i="44" s="1"/>
  <c r="G64" i="44" s="1"/>
  <c r="G65" i="44" s="1"/>
  <c r="G66" i="44" s="1"/>
  <c r="G67" i="44" s="1"/>
  <c r="G68" i="44" s="1"/>
  <c r="G56" i="44"/>
  <c r="G55" i="44"/>
  <c r="G54" i="44"/>
  <c r="G53" i="44"/>
  <c r="K57" i="44"/>
  <c r="K58" i="44" s="1"/>
  <c r="K59" i="44" s="1"/>
  <c r="K60" i="44" s="1"/>
  <c r="K61" i="44" s="1"/>
  <c r="K62" i="44" s="1"/>
  <c r="K63" i="44" s="1"/>
  <c r="K64" i="44" s="1"/>
  <c r="K65" i="44" s="1"/>
  <c r="K66" i="44" s="1"/>
  <c r="K67" i="44" s="1"/>
  <c r="K68" i="44" s="1"/>
  <c r="K56" i="44"/>
  <c r="K55" i="44"/>
  <c r="K54" i="44"/>
  <c r="K53" i="44"/>
  <c r="F57" i="44"/>
  <c r="F58" i="44" s="1"/>
  <c r="F59" i="44" s="1"/>
  <c r="F60" i="44" s="1"/>
  <c r="F61" i="44" s="1"/>
  <c r="F62" i="44" s="1"/>
  <c r="F63" i="44" s="1"/>
  <c r="F64" i="44" s="1"/>
  <c r="F65" i="44" s="1"/>
  <c r="F66" i="44" s="1"/>
  <c r="F67" i="44" s="1"/>
  <c r="F68" i="44" s="1"/>
  <c r="F56" i="44"/>
  <c r="F55" i="44"/>
  <c r="F54" i="44"/>
  <c r="F53" i="44"/>
  <c r="J57" i="44"/>
  <c r="J58" i="44" s="1"/>
  <c r="J59" i="44" s="1"/>
  <c r="J60" i="44" s="1"/>
  <c r="J61" i="44" s="1"/>
  <c r="J62" i="44" s="1"/>
  <c r="J63" i="44" s="1"/>
  <c r="J64" i="44" s="1"/>
  <c r="J65" i="44" s="1"/>
  <c r="J66" i="44" s="1"/>
  <c r="J67" i="44" s="1"/>
  <c r="J68" i="44" s="1"/>
  <c r="J56" i="44"/>
  <c r="J55" i="44"/>
  <c r="J54" i="44"/>
  <c r="J53" i="44"/>
  <c r="J15" i="44"/>
  <c r="J16" i="44" s="1"/>
  <c r="J13" i="44"/>
  <c r="J11" i="44"/>
  <c r="J14" i="44"/>
  <c r="J12" i="44"/>
  <c r="K14" i="44"/>
  <c r="K12" i="44"/>
  <c r="K15" i="44"/>
  <c r="K16" i="44" s="1"/>
  <c r="K13" i="44"/>
  <c r="K11" i="44"/>
  <c r="F18" i="43"/>
  <c r="F17" i="43"/>
  <c r="F20" i="43" s="1"/>
  <c r="E57" i="43"/>
  <c r="E58" i="43" s="1"/>
  <c r="E59" i="43" s="1"/>
  <c r="E60" i="43" s="1"/>
  <c r="E61" i="43" s="1"/>
  <c r="E62" i="43" s="1"/>
  <c r="E63" i="43" s="1"/>
  <c r="E64" i="43" s="1"/>
  <c r="E65" i="43" s="1"/>
  <c r="E66" i="43" s="1"/>
  <c r="E67" i="43" s="1"/>
  <c r="E68" i="43" s="1"/>
  <c r="E56" i="43"/>
  <c r="E55" i="43"/>
  <c r="E54" i="43"/>
  <c r="E53" i="43"/>
  <c r="I57" i="43"/>
  <c r="I58" i="43" s="1"/>
  <c r="I59" i="43" s="1"/>
  <c r="I60" i="43" s="1"/>
  <c r="I61" i="43" s="1"/>
  <c r="I62" i="43" s="1"/>
  <c r="I63" i="43" s="1"/>
  <c r="I64" i="43" s="1"/>
  <c r="I65" i="43" s="1"/>
  <c r="I66" i="43" s="1"/>
  <c r="I67" i="43" s="1"/>
  <c r="I68" i="43" s="1"/>
  <c r="I56" i="43"/>
  <c r="I55" i="43"/>
  <c r="I54" i="43"/>
  <c r="I53" i="43"/>
  <c r="D57" i="43"/>
  <c r="D58" i="43" s="1"/>
  <c r="D56" i="43"/>
  <c r="D55" i="43"/>
  <c r="D54" i="43"/>
  <c r="D53" i="43"/>
  <c r="H57" i="43"/>
  <c r="H58" i="43" s="1"/>
  <c r="H59" i="43" s="1"/>
  <c r="H60" i="43" s="1"/>
  <c r="H61" i="43" s="1"/>
  <c r="H62" i="43" s="1"/>
  <c r="H63" i="43" s="1"/>
  <c r="H64" i="43" s="1"/>
  <c r="H65" i="43" s="1"/>
  <c r="H66" i="43" s="1"/>
  <c r="H67" i="43" s="1"/>
  <c r="H68" i="43" s="1"/>
  <c r="H56" i="43"/>
  <c r="H55" i="43"/>
  <c r="H54" i="43"/>
  <c r="H53" i="43"/>
  <c r="H15" i="43"/>
  <c r="H16" i="43" s="1"/>
  <c r="H13" i="43"/>
  <c r="H11" i="43"/>
  <c r="H14" i="43"/>
  <c r="H12" i="43"/>
  <c r="I14" i="43"/>
  <c r="I12" i="43"/>
  <c r="I15" i="43"/>
  <c r="I16" i="43" s="1"/>
  <c r="I13" i="43"/>
  <c r="I11" i="43"/>
  <c r="E17" i="43"/>
  <c r="E18" i="43"/>
  <c r="J29" i="43"/>
  <c r="H29" i="43"/>
  <c r="F29" i="43"/>
  <c r="D29" i="43"/>
  <c r="I29" i="43"/>
  <c r="G29" i="43"/>
  <c r="E29" i="43"/>
  <c r="G57" i="43"/>
  <c r="G58" i="43" s="1"/>
  <c r="G59" i="43" s="1"/>
  <c r="G60" i="43" s="1"/>
  <c r="G61" i="43" s="1"/>
  <c r="G62" i="43" s="1"/>
  <c r="G63" i="43" s="1"/>
  <c r="G64" i="43" s="1"/>
  <c r="G65" i="43" s="1"/>
  <c r="G66" i="43" s="1"/>
  <c r="G67" i="43" s="1"/>
  <c r="G68" i="43" s="1"/>
  <c r="G56" i="43"/>
  <c r="G55" i="43"/>
  <c r="G54" i="43"/>
  <c r="G53" i="43"/>
  <c r="K57" i="43"/>
  <c r="K58" i="43" s="1"/>
  <c r="K59" i="43" s="1"/>
  <c r="K60" i="43" s="1"/>
  <c r="K61" i="43" s="1"/>
  <c r="K62" i="43" s="1"/>
  <c r="K63" i="43" s="1"/>
  <c r="K64" i="43" s="1"/>
  <c r="K65" i="43" s="1"/>
  <c r="K66" i="43" s="1"/>
  <c r="K67" i="43" s="1"/>
  <c r="K68" i="43" s="1"/>
  <c r="K56" i="43"/>
  <c r="K55" i="43"/>
  <c r="K54" i="43"/>
  <c r="K53" i="43"/>
  <c r="F57" i="43"/>
  <c r="F58" i="43" s="1"/>
  <c r="F59" i="43" s="1"/>
  <c r="F60" i="43" s="1"/>
  <c r="F61" i="43" s="1"/>
  <c r="F62" i="43" s="1"/>
  <c r="F63" i="43" s="1"/>
  <c r="F64" i="43" s="1"/>
  <c r="F65" i="43" s="1"/>
  <c r="F66" i="43" s="1"/>
  <c r="F67" i="43" s="1"/>
  <c r="F68" i="43" s="1"/>
  <c r="F56" i="43"/>
  <c r="F55" i="43"/>
  <c r="F54" i="43"/>
  <c r="F53" i="43"/>
  <c r="J57" i="43"/>
  <c r="J58" i="43" s="1"/>
  <c r="J59" i="43" s="1"/>
  <c r="J60" i="43" s="1"/>
  <c r="J61" i="43" s="1"/>
  <c r="J62" i="43" s="1"/>
  <c r="J63" i="43" s="1"/>
  <c r="J64" i="43" s="1"/>
  <c r="J65" i="43" s="1"/>
  <c r="J66" i="43" s="1"/>
  <c r="J67" i="43" s="1"/>
  <c r="J68" i="43" s="1"/>
  <c r="J56" i="43"/>
  <c r="J55" i="43"/>
  <c r="J54" i="43"/>
  <c r="J53" i="43"/>
  <c r="J15" i="43"/>
  <c r="J16" i="43" s="1"/>
  <c r="J13" i="43"/>
  <c r="J11" i="43"/>
  <c r="J14" i="43"/>
  <c r="J12" i="43"/>
  <c r="K14" i="43"/>
  <c r="K12" i="43"/>
  <c r="K15" i="43"/>
  <c r="K16" i="43" s="1"/>
  <c r="K13" i="43"/>
  <c r="K11" i="43"/>
  <c r="D18" i="43"/>
  <c r="D17" i="43"/>
  <c r="G57" i="42"/>
  <c r="G58" i="42" s="1"/>
  <c r="G59" i="42" s="1"/>
  <c r="G60" i="42" s="1"/>
  <c r="G61" i="42" s="1"/>
  <c r="G62" i="42" s="1"/>
  <c r="G63" i="42" s="1"/>
  <c r="G64" i="42" s="1"/>
  <c r="G65" i="42" s="1"/>
  <c r="G66" i="42" s="1"/>
  <c r="G67" i="42" s="1"/>
  <c r="G68" i="42" s="1"/>
  <c r="G56" i="42"/>
  <c r="G55" i="42"/>
  <c r="G54" i="42"/>
  <c r="G53" i="42"/>
  <c r="K57" i="42"/>
  <c r="K58" i="42" s="1"/>
  <c r="K59" i="42" s="1"/>
  <c r="K60" i="42" s="1"/>
  <c r="K61" i="42" s="1"/>
  <c r="K62" i="42" s="1"/>
  <c r="K63" i="42" s="1"/>
  <c r="K64" i="42" s="1"/>
  <c r="K65" i="42" s="1"/>
  <c r="K66" i="42" s="1"/>
  <c r="K67" i="42" s="1"/>
  <c r="K68" i="42" s="1"/>
  <c r="K56" i="42"/>
  <c r="K55" i="42"/>
  <c r="K54" i="42"/>
  <c r="K53" i="42"/>
  <c r="F57" i="42"/>
  <c r="F58" i="42" s="1"/>
  <c r="F59" i="42" s="1"/>
  <c r="F60" i="42" s="1"/>
  <c r="F61" i="42" s="1"/>
  <c r="F62" i="42" s="1"/>
  <c r="F63" i="42" s="1"/>
  <c r="F64" i="42" s="1"/>
  <c r="F65" i="42" s="1"/>
  <c r="F66" i="42" s="1"/>
  <c r="F67" i="42" s="1"/>
  <c r="F68" i="42" s="1"/>
  <c r="F56" i="42"/>
  <c r="F55" i="42"/>
  <c r="F54" i="42"/>
  <c r="F53" i="42"/>
  <c r="J57" i="42"/>
  <c r="J58" i="42" s="1"/>
  <c r="J59" i="42" s="1"/>
  <c r="J60" i="42" s="1"/>
  <c r="J61" i="42" s="1"/>
  <c r="J62" i="42" s="1"/>
  <c r="J63" i="42" s="1"/>
  <c r="J64" i="42" s="1"/>
  <c r="J65" i="42" s="1"/>
  <c r="J66" i="42" s="1"/>
  <c r="J67" i="42" s="1"/>
  <c r="J68" i="42" s="1"/>
  <c r="J56" i="42"/>
  <c r="J55" i="42"/>
  <c r="J54" i="42"/>
  <c r="J53" i="42"/>
  <c r="J15" i="42"/>
  <c r="J16" i="42" s="1"/>
  <c r="J13" i="42"/>
  <c r="J11" i="42"/>
  <c r="J14" i="42"/>
  <c r="J12" i="42"/>
  <c r="K14" i="42"/>
  <c r="K12" i="42"/>
  <c r="K15" i="42"/>
  <c r="K16" i="42" s="1"/>
  <c r="K13" i="42"/>
  <c r="K11" i="42"/>
  <c r="D18" i="42"/>
  <c r="D17" i="42"/>
  <c r="F18" i="42"/>
  <c r="F17" i="42"/>
  <c r="F20" i="42" s="1"/>
  <c r="E57" i="42"/>
  <c r="E58" i="42" s="1"/>
  <c r="E59" i="42" s="1"/>
  <c r="E60" i="42" s="1"/>
  <c r="E61" i="42" s="1"/>
  <c r="E62" i="42" s="1"/>
  <c r="E63" i="42" s="1"/>
  <c r="E64" i="42" s="1"/>
  <c r="E65" i="42" s="1"/>
  <c r="E66" i="42" s="1"/>
  <c r="E67" i="42" s="1"/>
  <c r="E68" i="42" s="1"/>
  <c r="E56" i="42"/>
  <c r="E55" i="42"/>
  <c r="E54" i="42"/>
  <c r="E53" i="42"/>
  <c r="I57" i="42"/>
  <c r="I58" i="42" s="1"/>
  <c r="I59" i="42" s="1"/>
  <c r="I60" i="42" s="1"/>
  <c r="I61" i="42" s="1"/>
  <c r="I62" i="42" s="1"/>
  <c r="I63" i="42" s="1"/>
  <c r="I64" i="42" s="1"/>
  <c r="I65" i="42" s="1"/>
  <c r="I66" i="42" s="1"/>
  <c r="I67" i="42" s="1"/>
  <c r="I68" i="42" s="1"/>
  <c r="I56" i="42"/>
  <c r="I55" i="42"/>
  <c r="I54" i="42"/>
  <c r="I53" i="42"/>
  <c r="D57" i="42"/>
  <c r="D58" i="42" s="1"/>
  <c r="D56" i="42"/>
  <c r="D55" i="42"/>
  <c r="D54" i="42"/>
  <c r="D53" i="42"/>
  <c r="H57" i="42"/>
  <c r="H58" i="42" s="1"/>
  <c r="H59" i="42" s="1"/>
  <c r="H60" i="42" s="1"/>
  <c r="H61" i="42" s="1"/>
  <c r="H62" i="42" s="1"/>
  <c r="H63" i="42" s="1"/>
  <c r="H64" i="42" s="1"/>
  <c r="H65" i="42" s="1"/>
  <c r="H66" i="42" s="1"/>
  <c r="H67" i="42" s="1"/>
  <c r="H68" i="42" s="1"/>
  <c r="H56" i="42"/>
  <c r="H55" i="42"/>
  <c r="H54" i="42"/>
  <c r="H53" i="42"/>
  <c r="H15" i="42"/>
  <c r="H16" i="42" s="1"/>
  <c r="H13" i="42"/>
  <c r="H11" i="42"/>
  <c r="H14" i="42"/>
  <c r="H12" i="42"/>
  <c r="I14" i="42"/>
  <c r="I12" i="42"/>
  <c r="I15" i="42"/>
  <c r="I16" i="42" s="1"/>
  <c r="I13" i="42"/>
  <c r="I11" i="42"/>
  <c r="E17" i="42"/>
  <c r="E18" i="42"/>
  <c r="J29" i="42"/>
  <c r="H29" i="42"/>
  <c r="F29" i="42"/>
  <c r="D29" i="42"/>
  <c r="I29" i="42"/>
  <c r="G29" i="42"/>
  <c r="E29" i="42"/>
  <c r="J29" i="41"/>
  <c r="H29" i="41"/>
  <c r="F29" i="41"/>
  <c r="D29" i="41"/>
  <c r="I29" i="41"/>
  <c r="G29" i="41"/>
  <c r="E29" i="41"/>
  <c r="F18" i="41"/>
  <c r="F17" i="41"/>
  <c r="F20" i="41" s="1"/>
  <c r="E57" i="41"/>
  <c r="E58" i="41" s="1"/>
  <c r="E59" i="41" s="1"/>
  <c r="E60" i="41" s="1"/>
  <c r="E61" i="41" s="1"/>
  <c r="E62" i="41" s="1"/>
  <c r="E63" i="41" s="1"/>
  <c r="E64" i="41" s="1"/>
  <c r="E65" i="41" s="1"/>
  <c r="E66" i="41" s="1"/>
  <c r="E67" i="41" s="1"/>
  <c r="E68" i="41" s="1"/>
  <c r="E56" i="41"/>
  <c r="E55" i="41"/>
  <c r="E54" i="41"/>
  <c r="E53" i="41"/>
  <c r="I57" i="41"/>
  <c r="I58" i="41" s="1"/>
  <c r="I59" i="41" s="1"/>
  <c r="I60" i="41" s="1"/>
  <c r="I61" i="41" s="1"/>
  <c r="I62" i="41" s="1"/>
  <c r="I63" i="41" s="1"/>
  <c r="I64" i="41" s="1"/>
  <c r="I65" i="41" s="1"/>
  <c r="I66" i="41" s="1"/>
  <c r="I67" i="41" s="1"/>
  <c r="I68" i="41" s="1"/>
  <c r="I56" i="41"/>
  <c r="I55" i="41"/>
  <c r="I54" i="41"/>
  <c r="I53" i="41"/>
  <c r="D57" i="41"/>
  <c r="D58" i="41" s="1"/>
  <c r="D56" i="41"/>
  <c r="D55" i="41"/>
  <c r="D54" i="41"/>
  <c r="D53" i="41"/>
  <c r="H57" i="41"/>
  <c r="H58" i="41" s="1"/>
  <c r="H59" i="41" s="1"/>
  <c r="H60" i="41" s="1"/>
  <c r="H61" i="41" s="1"/>
  <c r="H62" i="41" s="1"/>
  <c r="H63" i="41" s="1"/>
  <c r="H64" i="41" s="1"/>
  <c r="H65" i="41" s="1"/>
  <c r="H66" i="41" s="1"/>
  <c r="H67" i="41" s="1"/>
  <c r="H68" i="41" s="1"/>
  <c r="H56" i="41"/>
  <c r="H55" i="41"/>
  <c r="H54" i="41"/>
  <c r="H53" i="41"/>
  <c r="H15" i="41"/>
  <c r="H16" i="41" s="1"/>
  <c r="H13" i="41"/>
  <c r="H11" i="41"/>
  <c r="H14" i="41"/>
  <c r="H12" i="41"/>
  <c r="I14" i="41"/>
  <c r="I12" i="41"/>
  <c r="I15" i="41"/>
  <c r="I16" i="41" s="1"/>
  <c r="I13" i="41"/>
  <c r="I11" i="41"/>
  <c r="E17" i="41"/>
  <c r="E18" i="41"/>
  <c r="D18" i="41"/>
  <c r="D17" i="41"/>
  <c r="G57" i="41"/>
  <c r="G58" i="41" s="1"/>
  <c r="G59" i="41" s="1"/>
  <c r="G60" i="41" s="1"/>
  <c r="G61" i="41" s="1"/>
  <c r="G62" i="41" s="1"/>
  <c r="G63" i="41" s="1"/>
  <c r="G64" i="41" s="1"/>
  <c r="G65" i="41" s="1"/>
  <c r="G66" i="41" s="1"/>
  <c r="G67" i="41" s="1"/>
  <c r="G68" i="41" s="1"/>
  <c r="G56" i="41"/>
  <c r="G55" i="41"/>
  <c r="G54" i="41"/>
  <c r="G53" i="41"/>
  <c r="K57" i="41"/>
  <c r="K58" i="41" s="1"/>
  <c r="K59" i="41" s="1"/>
  <c r="K60" i="41" s="1"/>
  <c r="K61" i="41" s="1"/>
  <c r="K62" i="41" s="1"/>
  <c r="K63" i="41" s="1"/>
  <c r="K64" i="41" s="1"/>
  <c r="K65" i="41" s="1"/>
  <c r="K66" i="41" s="1"/>
  <c r="K67" i="41" s="1"/>
  <c r="K68" i="41" s="1"/>
  <c r="K56" i="41"/>
  <c r="K55" i="41"/>
  <c r="K54" i="41"/>
  <c r="K53" i="41"/>
  <c r="F57" i="41"/>
  <c r="F58" i="41" s="1"/>
  <c r="F59" i="41" s="1"/>
  <c r="F60" i="41" s="1"/>
  <c r="F61" i="41" s="1"/>
  <c r="F62" i="41" s="1"/>
  <c r="F63" i="41" s="1"/>
  <c r="F64" i="41" s="1"/>
  <c r="F65" i="41" s="1"/>
  <c r="F66" i="41" s="1"/>
  <c r="F67" i="41" s="1"/>
  <c r="F68" i="41" s="1"/>
  <c r="F56" i="41"/>
  <c r="F55" i="41"/>
  <c r="F54" i="41"/>
  <c r="F53" i="41"/>
  <c r="J57" i="41"/>
  <c r="J58" i="41" s="1"/>
  <c r="J59" i="41" s="1"/>
  <c r="J60" i="41" s="1"/>
  <c r="J61" i="41" s="1"/>
  <c r="J62" i="41" s="1"/>
  <c r="J63" i="41" s="1"/>
  <c r="J64" i="41" s="1"/>
  <c r="J65" i="41" s="1"/>
  <c r="J66" i="41" s="1"/>
  <c r="J67" i="41" s="1"/>
  <c r="J68" i="41" s="1"/>
  <c r="J56" i="41"/>
  <c r="J55" i="41"/>
  <c r="J54" i="41"/>
  <c r="J53" i="41"/>
  <c r="J15" i="41"/>
  <c r="J16" i="41" s="1"/>
  <c r="J13" i="41"/>
  <c r="J11" i="41"/>
  <c r="J14" i="41"/>
  <c r="J12" i="41"/>
  <c r="K14" i="41"/>
  <c r="K12" i="41"/>
  <c r="K15" i="41"/>
  <c r="K16" i="41" s="1"/>
  <c r="K13" i="41"/>
  <c r="K11" i="41"/>
  <c r="G57" i="40"/>
  <c r="G58" i="40" s="1"/>
  <c r="G59" i="40" s="1"/>
  <c r="G60" i="40" s="1"/>
  <c r="G61" i="40" s="1"/>
  <c r="G62" i="40" s="1"/>
  <c r="G63" i="40" s="1"/>
  <c r="G64" i="40" s="1"/>
  <c r="G65" i="40" s="1"/>
  <c r="G66" i="40" s="1"/>
  <c r="G67" i="40" s="1"/>
  <c r="G68" i="40" s="1"/>
  <c r="G56" i="40"/>
  <c r="G55" i="40"/>
  <c r="G54" i="40"/>
  <c r="G53" i="40"/>
  <c r="K57" i="40"/>
  <c r="K58" i="40" s="1"/>
  <c r="K59" i="40" s="1"/>
  <c r="K60" i="40" s="1"/>
  <c r="K61" i="40" s="1"/>
  <c r="K62" i="40" s="1"/>
  <c r="K63" i="40" s="1"/>
  <c r="K64" i="40" s="1"/>
  <c r="K65" i="40" s="1"/>
  <c r="K66" i="40" s="1"/>
  <c r="K67" i="40" s="1"/>
  <c r="K68" i="40" s="1"/>
  <c r="K56" i="40"/>
  <c r="K55" i="40"/>
  <c r="K54" i="40"/>
  <c r="K53" i="40"/>
  <c r="J57" i="40"/>
  <c r="J58" i="40" s="1"/>
  <c r="J59" i="40" s="1"/>
  <c r="J60" i="40" s="1"/>
  <c r="J61" i="40" s="1"/>
  <c r="J62" i="40" s="1"/>
  <c r="J63" i="40" s="1"/>
  <c r="J64" i="40" s="1"/>
  <c r="J65" i="40" s="1"/>
  <c r="J66" i="40" s="1"/>
  <c r="J67" i="40" s="1"/>
  <c r="J68" i="40" s="1"/>
  <c r="J56" i="40"/>
  <c r="J55" i="40"/>
  <c r="J54" i="40"/>
  <c r="J53" i="40"/>
  <c r="K14" i="40"/>
  <c r="K12" i="40"/>
  <c r="K15" i="40"/>
  <c r="K16" i="40" s="1"/>
  <c r="K13" i="40"/>
  <c r="K11" i="40"/>
  <c r="F18" i="40"/>
  <c r="F17" i="40"/>
  <c r="F20" i="40" s="1"/>
  <c r="E57" i="40"/>
  <c r="E58" i="40" s="1"/>
  <c r="E59" i="40" s="1"/>
  <c r="E60" i="40" s="1"/>
  <c r="E61" i="40" s="1"/>
  <c r="E62" i="40" s="1"/>
  <c r="E63" i="40" s="1"/>
  <c r="E64" i="40" s="1"/>
  <c r="E65" i="40" s="1"/>
  <c r="E66" i="40" s="1"/>
  <c r="E67" i="40" s="1"/>
  <c r="E68" i="40" s="1"/>
  <c r="E56" i="40"/>
  <c r="E55" i="40"/>
  <c r="E54" i="40"/>
  <c r="E53" i="40"/>
  <c r="I57" i="40"/>
  <c r="I58" i="40" s="1"/>
  <c r="I59" i="40" s="1"/>
  <c r="I60" i="40" s="1"/>
  <c r="I61" i="40" s="1"/>
  <c r="I62" i="40" s="1"/>
  <c r="I63" i="40" s="1"/>
  <c r="I64" i="40" s="1"/>
  <c r="I65" i="40" s="1"/>
  <c r="I66" i="40" s="1"/>
  <c r="I67" i="40" s="1"/>
  <c r="I68" i="40" s="1"/>
  <c r="I56" i="40"/>
  <c r="I55" i="40"/>
  <c r="I54" i="40"/>
  <c r="I53" i="40"/>
  <c r="D55" i="40"/>
  <c r="D54" i="40"/>
  <c r="J29" i="40"/>
  <c r="H29" i="40"/>
  <c r="F29" i="40"/>
  <c r="D29" i="40"/>
  <c r="I29" i="40"/>
  <c r="G29" i="40"/>
  <c r="E29" i="40"/>
  <c r="D15" i="39"/>
  <c r="D13" i="39"/>
  <c r="D11" i="39"/>
  <c r="E10" i="39"/>
  <c r="D12" i="39"/>
  <c r="F10" i="39"/>
  <c r="D14" i="39"/>
  <c r="J29" i="38"/>
  <c r="H29" i="38"/>
  <c r="F29" i="38"/>
  <c r="D29" i="38"/>
  <c r="I29" i="38"/>
  <c r="G29" i="38"/>
  <c r="E29" i="38"/>
  <c r="F18" i="38"/>
  <c r="F17" i="38"/>
  <c r="F20" i="38" s="1"/>
  <c r="E57" i="38"/>
  <c r="E58" i="38" s="1"/>
  <c r="E59" i="38" s="1"/>
  <c r="E60" i="38" s="1"/>
  <c r="E61" i="38" s="1"/>
  <c r="E62" i="38" s="1"/>
  <c r="E63" i="38" s="1"/>
  <c r="E64" i="38" s="1"/>
  <c r="E65" i="38" s="1"/>
  <c r="E66" i="38" s="1"/>
  <c r="E67" i="38" s="1"/>
  <c r="E68" i="38" s="1"/>
  <c r="E56" i="38"/>
  <c r="E55" i="38"/>
  <c r="E54" i="38"/>
  <c r="E53" i="38"/>
  <c r="I57" i="38"/>
  <c r="I58" i="38" s="1"/>
  <c r="I59" i="38" s="1"/>
  <c r="I60" i="38" s="1"/>
  <c r="I61" i="38" s="1"/>
  <c r="I62" i="38" s="1"/>
  <c r="I63" i="38" s="1"/>
  <c r="I64" i="38" s="1"/>
  <c r="I65" i="38" s="1"/>
  <c r="I66" i="38" s="1"/>
  <c r="I67" i="38" s="1"/>
  <c r="I68" i="38" s="1"/>
  <c r="I56" i="38"/>
  <c r="I55" i="38"/>
  <c r="I54" i="38"/>
  <c r="I53" i="38"/>
  <c r="D57" i="38"/>
  <c r="D58" i="38" s="1"/>
  <c r="D56" i="38"/>
  <c r="D55" i="38"/>
  <c r="D54" i="38"/>
  <c r="D53" i="38"/>
  <c r="H57" i="38"/>
  <c r="H58" i="38" s="1"/>
  <c r="H59" i="38" s="1"/>
  <c r="H60" i="38" s="1"/>
  <c r="H61" i="38" s="1"/>
  <c r="H62" i="38" s="1"/>
  <c r="H63" i="38" s="1"/>
  <c r="H64" i="38" s="1"/>
  <c r="H65" i="38" s="1"/>
  <c r="H66" i="38" s="1"/>
  <c r="H67" i="38" s="1"/>
  <c r="H68" i="38" s="1"/>
  <c r="H56" i="38"/>
  <c r="H55" i="38"/>
  <c r="H54" i="38"/>
  <c r="H53" i="38"/>
  <c r="H15" i="38"/>
  <c r="H16" i="38" s="1"/>
  <c r="H13" i="38"/>
  <c r="H11" i="38"/>
  <c r="H14" i="38"/>
  <c r="H12" i="38"/>
  <c r="I14" i="38"/>
  <c r="I12" i="38"/>
  <c r="I15" i="38"/>
  <c r="I16" i="38" s="1"/>
  <c r="I13" i="38"/>
  <c r="I11" i="38"/>
  <c r="E17" i="38"/>
  <c r="E18" i="38"/>
  <c r="D18" i="38"/>
  <c r="D17" i="38"/>
  <c r="G57" i="38"/>
  <c r="G58" i="38" s="1"/>
  <c r="G59" i="38" s="1"/>
  <c r="G60" i="38" s="1"/>
  <c r="G61" i="38" s="1"/>
  <c r="G62" i="38" s="1"/>
  <c r="G63" i="38" s="1"/>
  <c r="G64" i="38" s="1"/>
  <c r="G65" i="38" s="1"/>
  <c r="G66" i="38" s="1"/>
  <c r="G67" i="38" s="1"/>
  <c r="G68" i="38" s="1"/>
  <c r="G56" i="38"/>
  <c r="G55" i="38"/>
  <c r="G54" i="38"/>
  <c r="G53" i="38"/>
  <c r="K57" i="38"/>
  <c r="K58" i="38" s="1"/>
  <c r="K59" i="38" s="1"/>
  <c r="K60" i="38" s="1"/>
  <c r="K61" i="38" s="1"/>
  <c r="K62" i="38" s="1"/>
  <c r="K63" i="38" s="1"/>
  <c r="K64" i="38" s="1"/>
  <c r="K65" i="38" s="1"/>
  <c r="K66" i="38" s="1"/>
  <c r="K67" i="38" s="1"/>
  <c r="K68" i="38" s="1"/>
  <c r="K56" i="38"/>
  <c r="K55" i="38"/>
  <c r="K54" i="38"/>
  <c r="K53" i="38"/>
  <c r="F57" i="38"/>
  <c r="F58" i="38" s="1"/>
  <c r="F59" i="38" s="1"/>
  <c r="F60" i="38" s="1"/>
  <c r="F61" i="38" s="1"/>
  <c r="F62" i="38" s="1"/>
  <c r="F63" i="38" s="1"/>
  <c r="F64" i="38" s="1"/>
  <c r="F65" i="38" s="1"/>
  <c r="F66" i="38" s="1"/>
  <c r="F67" i="38" s="1"/>
  <c r="F68" i="38" s="1"/>
  <c r="F56" i="38"/>
  <c r="F55" i="38"/>
  <c r="F54" i="38"/>
  <c r="F53" i="38"/>
  <c r="J57" i="38"/>
  <c r="J58" i="38" s="1"/>
  <c r="J59" i="38" s="1"/>
  <c r="J60" i="38" s="1"/>
  <c r="J61" i="38" s="1"/>
  <c r="J62" i="38" s="1"/>
  <c r="J63" i="38" s="1"/>
  <c r="J64" i="38" s="1"/>
  <c r="J65" i="38" s="1"/>
  <c r="J66" i="38" s="1"/>
  <c r="J67" i="38" s="1"/>
  <c r="J68" i="38" s="1"/>
  <c r="J56" i="38"/>
  <c r="J55" i="38"/>
  <c r="J54" i="38"/>
  <c r="J53" i="38"/>
  <c r="J15" i="38"/>
  <c r="J16" i="38" s="1"/>
  <c r="J13" i="38"/>
  <c r="J11" i="38"/>
  <c r="J14" i="38"/>
  <c r="J12" i="38"/>
  <c r="K14" i="38"/>
  <c r="K12" i="38"/>
  <c r="K15" i="38"/>
  <c r="K16" i="38" s="1"/>
  <c r="K13" i="38"/>
  <c r="K11" i="38"/>
  <c r="J29" i="37"/>
  <c r="H29" i="37"/>
  <c r="F29" i="37"/>
  <c r="D29" i="37"/>
  <c r="I29" i="37"/>
  <c r="G29" i="37"/>
  <c r="E29" i="37"/>
  <c r="F18" i="37"/>
  <c r="F17" i="37"/>
  <c r="F20" i="37" s="1"/>
  <c r="E57" i="37"/>
  <c r="E58" i="37" s="1"/>
  <c r="E59" i="37" s="1"/>
  <c r="E60" i="37" s="1"/>
  <c r="E61" i="37" s="1"/>
  <c r="E62" i="37" s="1"/>
  <c r="E63" i="37" s="1"/>
  <c r="E64" i="37" s="1"/>
  <c r="E65" i="37" s="1"/>
  <c r="E66" i="37" s="1"/>
  <c r="E67" i="37" s="1"/>
  <c r="E68" i="37" s="1"/>
  <c r="E56" i="37"/>
  <c r="E55" i="37"/>
  <c r="E54" i="37"/>
  <c r="E53" i="37"/>
  <c r="I57" i="37"/>
  <c r="I58" i="37" s="1"/>
  <c r="I59" i="37" s="1"/>
  <c r="I60" i="37" s="1"/>
  <c r="I61" i="37" s="1"/>
  <c r="I62" i="37" s="1"/>
  <c r="I63" i="37" s="1"/>
  <c r="I64" i="37" s="1"/>
  <c r="I65" i="37" s="1"/>
  <c r="I66" i="37" s="1"/>
  <c r="I67" i="37" s="1"/>
  <c r="I68" i="37" s="1"/>
  <c r="I56" i="37"/>
  <c r="I55" i="37"/>
  <c r="I54" i="37"/>
  <c r="I53" i="37"/>
  <c r="D57" i="37"/>
  <c r="D58" i="37" s="1"/>
  <c r="D56" i="37"/>
  <c r="D55" i="37"/>
  <c r="D54" i="37"/>
  <c r="D53" i="37"/>
  <c r="H57" i="37"/>
  <c r="H58" i="37" s="1"/>
  <c r="H59" i="37" s="1"/>
  <c r="H60" i="37" s="1"/>
  <c r="H61" i="37" s="1"/>
  <c r="H62" i="37" s="1"/>
  <c r="H63" i="37" s="1"/>
  <c r="H64" i="37" s="1"/>
  <c r="H65" i="37" s="1"/>
  <c r="H66" i="37" s="1"/>
  <c r="H67" i="37" s="1"/>
  <c r="H68" i="37" s="1"/>
  <c r="H56" i="37"/>
  <c r="H55" i="37"/>
  <c r="H54" i="37"/>
  <c r="H53" i="37"/>
  <c r="H15" i="37"/>
  <c r="H16" i="37" s="1"/>
  <c r="H13" i="37"/>
  <c r="H11" i="37"/>
  <c r="H14" i="37"/>
  <c r="H12" i="37"/>
  <c r="I14" i="37"/>
  <c r="I12" i="37"/>
  <c r="I15" i="37"/>
  <c r="I16" i="37" s="1"/>
  <c r="I13" i="37"/>
  <c r="I11" i="37"/>
  <c r="E17" i="37"/>
  <c r="E18" i="37"/>
  <c r="D18" i="37"/>
  <c r="D17" i="37"/>
  <c r="G57" i="37"/>
  <c r="G58" i="37" s="1"/>
  <c r="G59" i="37" s="1"/>
  <c r="G60" i="37" s="1"/>
  <c r="G61" i="37" s="1"/>
  <c r="G62" i="37" s="1"/>
  <c r="G63" i="37" s="1"/>
  <c r="G64" i="37" s="1"/>
  <c r="G65" i="37" s="1"/>
  <c r="G66" i="37" s="1"/>
  <c r="G67" i="37" s="1"/>
  <c r="G68" i="37" s="1"/>
  <c r="G56" i="37"/>
  <c r="G55" i="37"/>
  <c r="G54" i="37"/>
  <c r="G53" i="37"/>
  <c r="K57" i="37"/>
  <c r="K58" i="37" s="1"/>
  <c r="K59" i="37" s="1"/>
  <c r="K60" i="37" s="1"/>
  <c r="K61" i="37" s="1"/>
  <c r="K62" i="37" s="1"/>
  <c r="K63" i="37" s="1"/>
  <c r="K64" i="37" s="1"/>
  <c r="K65" i="37" s="1"/>
  <c r="K66" i="37" s="1"/>
  <c r="K67" i="37" s="1"/>
  <c r="K68" i="37" s="1"/>
  <c r="K56" i="37"/>
  <c r="K55" i="37"/>
  <c r="K54" i="37"/>
  <c r="K53" i="37"/>
  <c r="F57" i="37"/>
  <c r="F58" i="37" s="1"/>
  <c r="F59" i="37" s="1"/>
  <c r="F60" i="37" s="1"/>
  <c r="F61" i="37" s="1"/>
  <c r="F62" i="37" s="1"/>
  <c r="F63" i="37" s="1"/>
  <c r="F64" i="37" s="1"/>
  <c r="F65" i="37" s="1"/>
  <c r="F66" i="37" s="1"/>
  <c r="F67" i="37" s="1"/>
  <c r="F68" i="37" s="1"/>
  <c r="F56" i="37"/>
  <c r="F55" i="37"/>
  <c r="F54" i="37"/>
  <c r="F53" i="37"/>
  <c r="J57" i="37"/>
  <c r="J58" i="37" s="1"/>
  <c r="J59" i="37" s="1"/>
  <c r="J60" i="37" s="1"/>
  <c r="J61" i="37" s="1"/>
  <c r="J62" i="37" s="1"/>
  <c r="J63" i="37" s="1"/>
  <c r="J64" i="37" s="1"/>
  <c r="J65" i="37" s="1"/>
  <c r="J66" i="37" s="1"/>
  <c r="J67" i="37" s="1"/>
  <c r="J68" i="37" s="1"/>
  <c r="J56" i="37"/>
  <c r="J55" i="37"/>
  <c r="J54" i="37"/>
  <c r="J53" i="37"/>
  <c r="J15" i="37"/>
  <c r="J16" i="37" s="1"/>
  <c r="J13" i="37"/>
  <c r="J11" i="37"/>
  <c r="J14" i="37"/>
  <c r="J12" i="37"/>
  <c r="K14" i="37"/>
  <c r="K12" i="37"/>
  <c r="K15" i="37"/>
  <c r="K16" i="37" s="1"/>
  <c r="K13" i="37"/>
  <c r="K11" i="37"/>
  <c r="D15" i="36"/>
  <c r="D13" i="36"/>
  <c r="D11" i="36"/>
  <c r="E10" i="36"/>
  <c r="D12" i="36"/>
  <c r="F10" i="36"/>
  <c r="D14" i="36"/>
  <c r="K52" i="35"/>
  <c r="I52" i="35"/>
  <c r="G52" i="35"/>
  <c r="E52" i="35"/>
  <c r="J50" i="35"/>
  <c r="F15" i="35"/>
  <c r="F16" i="35" s="1"/>
  <c r="F13" i="35"/>
  <c r="F11" i="35"/>
  <c r="J52" i="35"/>
  <c r="F52" i="35"/>
  <c r="F12" i="35"/>
  <c r="H52" i="35"/>
  <c r="D52" i="35"/>
  <c r="F14" i="35"/>
  <c r="J30" i="35"/>
  <c r="J34" i="35" s="1"/>
  <c r="H30" i="35"/>
  <c r="H34" i="35" s="1"/>
  <c r="F30" i="35"/>
  <c r="F34" i="35" s="1"/>
  <c r="D30" i="35"/>
  <c r="D34" i="35" s="1"/>
  <c r="I30" i="35"/>
  <c r="I34" i="35" s="1"/>
  <c r="E30" i="35"/>
  <c r="E34" i="35" s="1"/>
  <c r="G30" i="35"/>
  <c r="G34" i="35" s="1"/>
  <c r="D24" i="35"/>
  <c r="D25" i="35" s="1"/>
  <c r="D26" i="35" s="1"/>
  <c r="C29" i="35" s="1"/>
  <c r="D16" i="35"/>
  <c r="E14" i="35"/>
  <c r="I10" i="35"/>
  <c r="E13" i="35"/>
  <c r="K10" i="35"/>
  <c r="D15" i="34"/>
  <c r="D13" i="34"/>
  <c r="D11" i="34"/>
  <c r="E10" i="34"/>
  <c r="D12" i="34"/>
  <c r="F10" i="34"/>
  <c r="D14" i="34"/>
  <c r="J30" i="33"/>
  <c r="J34" i="33" s="1"/>
  <c r="H30" i="33"/>
  <c r="H34" i="33" s="1"/>
  <c r="F30" i="33"/>
  <c r="F34" i="33" s="1"/>
  <c r="D30" i="33"/>
  <c r="D34" i="33" s="1"/>
  <c r="G30" i="33"/>
  <c r="G34" i="33" s="1"/>
  <c r="D24" i="33"/>
  <c r="D25" i="33" s="1"/>
  <c r="D26" i="33" s="1"/>
  <c r="C29" i="33" s="1"/>
  <c r="D16" i="33"/>
  <c r="I30" i="33"/>
  <c r="I34" i="33" s="1"/>
  <c r="E30" i="33"/>
  <c r="E34" i="33" s="1"/>
  <c r="K52" i="33"/>
  <c r="I52" i="33"/>
  <c r="G52" i="33"/>
  <c r="E52" i="33"/>
  <c r="J50" i="33"/>
  <c r="F15" i="33"/>
  <c r="F16" i="33" s="1"/>
  <c r="F13" i="33"/>
  <c r="F11" i="33"/>
  <c r="H52" i="33"/>
  <c r="D52" i="33"/>
  <c r="F14" i="33"/>
  <c r="J52" i="33"/>
  <c r="F52" i="33"/>
  <c r="F12" i="33"/>
  <c r="E14" i="33"/>
  <c r="E12" i="33"/>
  <c r="J10" i="33"/>
  <c r="H10" i="33"/>
  <c r="E13" i="33"/>
  <c r="K10" i="33"/>
  <c r="E15" i="33"/>
  <c r="E16" i="33" s="1"/>
  <c r="E11" i="33"/>
  <c r="I10" i="33"/>
  <c r="D15" i="32"/>
  <c r="D13" i="32"/>
  <c r="D11" i="32"/>
  <c r="E10" i="32"/>
  <c r="D12" i="32"/>
  <c r="F10" i="32"/>
  <c r="D14" i="32"/>
  <c r="E14" i="31"/>
  <c r="E12" i="31"/>
  <c r="J10" i="31"/>
  <c r="H10" i="31"/>
  <c r="E15" i="31"/>
  <c r="E16" i="31" s="1"/>
  <c r="E11" i="31"/>
  <c r="I10" i="31"/>
  <c r="E13" i="31"/>
  <c r="K10" i="31"/>
  <c r="K52" i="31"/>
  <c r="I52" i="31"/>
  <c r="G52" i="31"/>
  <c r="E52" i="31"/>
  <c r="J50" i="31"/>
  <c r="F15" i="31"/>
  <c r="F16" i="31" s="1"/>
  <c r="F13" i="31"/>
  <c r="F11" i="31"/>
  <c r="J52" i="31"/>
  <c r="F52" i="31"/>
  <c r="F12" i="31"/>
  <c r="H52" i="31"/>
  <c r="D52" i="31"/>
  <c r="F14" i="31"/>
  <c r="J30" i="31"/>
  <c r="J34" i="31" s="1"/>
  <c r="H30" i="31"/>
  <c r="H34" i="31" s="1"/>
  <c r="F30" i="31"/>
  <c r="F34" i="31" s="1"/>
  <c r="D30" i="31"/>
  <c r="D34" i="31" s="1"/>
  <c r="I30" i="31"/>
  <c r="I34" i="31" s="1"/>
  <c r="E30" i="31"/>
  <c r="E34" i="31" s="1"/>
  <c r="G30" i="31"/>
  <c r="G34" i="31" s="1"/>
  <c r="D24" i="31"/>
  <c r="D25" i="31" s="1"/>
  <c r="D26" i="31" s="1"/>
  <c r="C29" i="31" s="1"/>
  <c r="D16" i="31"/>
  <c r="J29" i="30"/>
  <c r="H29" i="30"/>
  <c r="F29" i="30"/>
  <c r="D29" i="30"/>
  <c r="I29" i="30"/>
  <c r="G29" i="30"/>
  <c r="E29" i="30"/>
  <c r="F18" i="30"/>
  <c r="F17" i="30"/>
  <c r="F20" i="30" s="1"/>
  <c r="E57" i="30"/>
  <c r="E58" i="30" s="1"/>
  <c r="E59" i="30" s="1"/>
  <c r="E60" i="30" s="1"/>
  <c r="E61" i="30" s="1"/>
  <c r="E62" i="30" s="1"/>
  <c r="E63" i="30" s="1"/>
  <c r="E64" i="30" s="1"/>
  <c r="E65" i="30" s="1"/>
  <c r="E66" i="30" s="1"/>
  <c r="E67" i="30" s="1"/>
  <c r="E68" i="30" s="1"/>
  <c r="E56" i="30"/>
  <c r="E55" i="30"/>
  <c r="E54" i="30"/>
  <c r="E53" i="30"/>
  <c r="I57" i="30"/>
  <c r="I58" i="30" s="1"/>
  <c r="I59" i="30" s="1"/>
  <c r="I60" i="30" s="1"/>
  <c r="I61" i="30" s="1"/>
  <c r="I62" i="30" s="1"/>
  <c r="I63" i="30" s="1"/>
  <c r="I64" i="30" s="1"/>
  <c r="I65" i="30" s="1"/>
  <c r="I66" i="30" s="1"/>
  <c r="I67" i="30" s="1"/>
  <c r="I68" i="30" s="1"/>
  <c r="I56" i="30"/>
  <c r="I55" i="30"/>
  <c r="I54" i="30"/>
  <c r="I53" i="30"/>
  <c r="D57" i="30"/>
  <c r="D58" i="30" s="1"/>
  <c r="D56" i="30"/>
  <c r="D55" i="30"/>
  <c r="D54" i="30"/>
  <c r="D53" i="30"/>
  <c r="H57" i="30"/>
  <c r="H58" i="30" s="1"/>
  <c r="H59" i="30" s="1"/>
  <c r="H60" i="30" s="1"/>
  <c r="H61" i="30" s="1"/>
  <c r="H62" i="30" s="1"/>
  <c r="H63" i="30" s="1"/>
  <c r="H64" i="30" s="1"/>
  <c r="H65" i="30" s="1"/>
  <c r="H66" i="30" s="1"/>
  <c r="H67" i="30" s="1"/>
  <c r="H68" i="30" s="1"/>
  <c r="H56" i="30"/>
  <c r="H55" i="30"/>
  <c r="H54" i="30"/>
  <c r="H53" i="30"/>
  <c r="H15" i="30"/>
  <c r="H16" i="30" s="1"/>
  <c r="H13" i="30"/>
  <c r="H11" i="30"/>
  <c r="H14" i="30"/>
  <c r="H12" i="30"/>
  <c r="I14" i="30"/>
  <c r="I12" i="30"/>
  <c r="I15" i="30"/>
  <c r="I16" i="30" s="1"/>
  <c r="I13" i="30"/>
  <c r="I11" i="30"/>
  <c r="E17" i="30"/>
  <c r="E18" i="30"/>
  <c r="D18" i="30"/>
  <c r="D17" i="30"/>
  <c r="G57" i="30"/>
  <c r="G58" i="30" s="1"/>
  <c r="G59" i="30" s="1"/>
  <c r="G60" i="30" s="1"/>
  <c r="G61" i="30" s="1"/>
  <c r="G62" i="30" s="1"/>
  <c r="G63" i="30" s="1"/>
  <c r="G64" i="30" s="1"/>
  <c r="G65" i="30" s="1"/>
  <c r="G66" i="30" s="1"/>
  <c r="G67" i="30" s="1"/>
  <c r="G68" i="30" s="1"/>
  <c r="G56" i="30"/>
  <c r="G55" i="30"/>
  <c r="G54" i="30"/>
  <c r="G53" i="30"/>
  <c r="K57" i="30"/>
  <c r="K58" i="30" s="1"/>
  <c r="K59" i="30" s="1"/>
  <c r="K60" i="30" s="1"/>
  <c r="K61" i="30" s="1"/>
  <c r="K62" i="30" s="1"/>
  <c r="K63" i="30" s="1"/>
  <c r="K64" i="30" s="1"/>
  <c r="K65" i="30" s="1"/>
  <c r="K66" i="30" s="1"/>
  <c r="K67" i="30" s="1"/>
  <c r="K68" i="30" s="1"/>
  <c r="K56" i="30"/>
  <c r="K55" i="30"/>
  <c r="K54" i="30"/>
  <c r="K53" i="30"/>
  <c r="F57" i="30"/>
  <c r="F58" i="30" s="1"/>
  <c r="F59" i="30" s="1"/>
  <c r="F60" i="30" s="1"/>
  <c r="F61" i="30" s="1"/>
  <c r="F62" i="30" s="1"/>
  <c r="F63" i="30" s="1"/>
  <c r="F64" i="30" s="1"/>
  <c r="F65" i="30" s="1"/>
  <c r="F66" i="30" s="1"/>
  <c r="F67" i="30" s="1"/>
  <c r="F68" i="30" s="1"/>
  <c r="F56" i="30"/>
  <c r="F55" i="30"/>
  <c r="F54" i="30"/>
  <c r="F53" i="30"/>
  <c r="J57" i="30"/>
  <c r="J58" i="30" s="1"/>
  <c r="J59" i="30" s="1"/>
  <c r="J60" i="30" s="1"/>
  <c r="J61" i="30" s="1"/>
  <c r="J62" i="30" s="1"/>
  <c r="J63" i="30" s="1"/>
  <c r="J64" i="30" s="1"/>
  <c r="J65" i="30" s="1"/>
  <c r="J66" i="30" s="1"/>
  <c r="J67" i="30" s="1"/>
  <c r="J68" i="30" s="1"/>
  <c r="J56" i="30"/>
  <c r="J55" i="30"/>
  <c r="J54" i="30"/>
  <c r="J53" i="30"/>
  <c r="J15" i="30"/>
  <c r="J16" i="30" s="1"/>
  <c r="J13" i="30"/>
  <c r="J11" i="30"/>
  <c r="J14" i="30"/>
  <c r="J12" i="30"/>
  <c r="K14" i="30"/>
  <c r="K12" i="30"/>
  <c r="K15" i="30"/>
  <c r="K16" i="30" s="1"/>
  <c r="K13" i="30"/>
  <c r="K11" i="30"/>
  <c r="K52" i="29"/>
  <c r="I52" i="29"/>
  <c r="G52" i="29"/>
  <c r="E52" i="29"/>
  <c r="J50" i="29"/>
  <c r="F15" i="29"/>
  <c r="F16" i="29" s="1"/>
  <c r="F13" i="29"/>
  <c r="F11" i="29"/>
  <c r="J52" i="29"/>
  <c r="F52" i="29"/>
  <c r="F12" i="29"/>
  <c r="H52" i="29"/>
  <c r="D52" i="29"/>
  <c r="F14" i="29"/>
  <c r="J30" i="29"/>
  <c r="J34" i="29" s="1"/>
  <c r="H30" i="29"/>
  <c r="H34" i="29" s="1"/>
  <c r="F30" i="29"/>
  <c r="F34" i="29" s="1"/>
  <c r="D30" i="29"/>
  <c r="D34" i="29" s="1"/>
  <c r="I30" i="29"/>
  <c r="I34" i="29" s="1"/>
  <c r="E30" i="29"/>
  <c r="E34" i="29" s="1"/>
  <c r="G30" i="29"/>
  <c r="G34" i="29" s="1"/>
  <c r="D24" i="29"/>
  <c r="D25" i="29" s="1"/>
  <c r="D26" i="29" s="1"/>
  <c r="C29" i="29" s="1"/>
  <c r="D16" i="29"/>
  <c r="E14" i="29"/>
  <c r="E12" i="29"/>
  <c r="J10" i="29"/>
  <c r="H10" i="29"/>
  <c r="E15" i="29"/>
  <c r="E16" i="29" s="1"/>
  <c r="E11" i="29"/>
  <c r="I10" i="29"/>
  <c r="E13" i="29"/>
  <c r="K10" i="29"/>
  <c r="J29" i="28"/>
  <c r="H29" i="28"/>
  <c r="F29" i="28"/>
  <c r="D29" i="28"/>
  <c r="I29" i="28"/>
  <c r="G29" i="28"/>
  <c r="E29" i="28"/>
  <c r="F18" i="28"/>
  <c r="F17" i="28"/>
  <c r="F20" i="28" s="1"/>
  <c r="E57" i="28"/>
  <c r="E58" i="28" s="1"/>
  <c r="E59" i="28" s="1"/>
  <c r="E60" i="28" s="1"/>
  <c r="E61" i="28" s="1"/>
  <c r="E62" i="28" s="1"/>
  <c r="E63" i="28" s="1"/>
  <c r="E64" i="28" s="1"/>
  <c r="E65" i="28" s="1"/>
  <c r="E66" i="28" s="1"/>
  <c r="E67" i="28" s="1"/>
  <c r="E68" i="28" s="1"/>
  <c r="E56" i="28"/>
  <c r="E55" i="28"/>
  <c r="E54" i="28"/>
  <c r="E53" i="28"/>
  <c r="I57" i="28"/>
  <c r="I58" i="28" s="1"/>
  <c r="I59" i="28" s="1"/>
  <c r="I60" i="28" s="1"/>
  <c r="I61" i="28" s="1"/>
  <c r="I62" i="28" s="1"/>
  <c r="I63" i="28" s="1"/>
  <c r="I64" i="28" s="1"/>
  <c r="I65" i="28" s="1"/>
  <c r="I66" i="28" s="1"/>
  <c r="I67" i="28" s="1"/>
  <c r="I68" i="28" s="1"/>
  <c r="I56" i="28"/>
  <c r="I55" i="28"/>
  <c r="I54" i="28"/>
  <c r="I53" i="28"/>
  <c r="D57" i="28"/>
  <c r="D58" i="28" s="1"/>
  <c r="D56" i="28"/>
  <c r="D55" i="28"/>
  <c r="D54" i="28"/>
  <c r="D53" i="28"/>
  <c r="H57" i="28"/>
  <c r="H58" i="28" s="1"/>
  <c r="H59" i="28" s="1"/>
  <c r="H60" i="28" s="1"/>
  <c r="H61" i="28" s="1"/>
  <c r="H62" i="28" s="1"/>
  <c r="H63" i="28" s="1"/>
  <c r="H64" i="28" s="1"/>
  <c r="H65" i="28" s="1"/>
  <c r="H66" i="28" s="1"/>
  <c r="H67" i="28" s="1"/>
  <c r="H68" i="28" s="1"/>
  <c r="H56" i="28"/>
  <c r="H55" i="28"/>
  <c r="H54" i="28"/>
  <c r="H53" i="28"/>
  <c r="H15" i="28"/>
  <c r="H16" i="28" s="1"/>
  <c r="H13" i="28"/>
  <c r="H11" i="28"/>
  <c r="H14" i="28"/>
  <c r="H12" i="28"/>
  <c r="I14" i="28"/>
  <c r="I12" i="28"/>
  <c r="I15" i="28"/>
  <c r="I16" i="28" s="1"/>
  <c r="I13" i="28"/>
  <c r="I11" i="28"/>
  <c r="E17" i="28"/>
  <c r="E18" i="28"/>
  <c r="D18" i="28"/>
  <c r="D17" i="28"/>
  <c r="G57" i="28"/>
  <c r="G58" i="28" s="1"/>
  <c r="G59" i="28" s="1"/>
  <c r="G60" i="28" s="1"/>
  <c r="G61" i="28" s="1"/>
  <c r="G62" i="28" s="1"/>
  <c r="G63" i="28" s="1"/>
  <c r="G64" i="28" s="1"/>
  <c r="G65" i="28" s="1"/>
  <c r="G66" i="28" s="1"/>
  <c r="G67" i="28" s="1"/>
  <c r="G68" i="28" s="1"/>
  <c r="G56" i="28"/>
  <c r="G55" i="28"/>
  <c r="G54" i="28"/>
  <c r="G53" i="28"/>
  <c r="K57" i="28"/>
  <c r="K58" i="28" s="1"/>
  <c r="K59" i="28" s="1"/>
  <c r="K60" i="28" s="1"/>
  <c r="K61" i="28" s="1"/>
  <c r="K62" i="28" s="1"/>
  <c r="K63" i="28" s="1"/>
  <c r="K64" i="28" s="1"/>
  <c r="K65" i="28" s="1"/>
  <c r="K66" i="28" s="1"/>
  <c r="K67" i="28" s="1"/>
  <c r="K68" i="28" s="1"/>
  <c r="K56" i="28"/>
  <c r="K55" i="28"/>
  <c r="K54" i="28"/>
  <c r="K53" i="28"/>
  <c r="F57" i="28"/>
  <c r="F58" i="28" s="1"/>
  <c r="F59" i="28" s="1"/>
  <c r="F60" i="28" s="1"/>
  <c r="F61" i="28" s="1"/>
  <c r="F62" i="28" s="1"/>
  <c r="F63" i="28" s="1"/>
  <c r="F64" i="28" s="1"/>
  <c r="F65" i="28" s="1"/>
  <c r="F66" i="28" s="1"/>
  <c r="F67" i="28" s="1"/>
  <c r="F68" i="28" s="1"/>
  <c r="F56" i="28"/>
  <c r="F55" i="28"/>
  <c r="F54" i="28"/>
  <c r="F53" i="28"/>
  <c r="J57" i="28"/>
  <c r="J58" i="28" s="1"/>
  <c r="J59" i="28" s="1"/>
  <c r="J60" i="28" s="1"/>
  <c r="J61" i="28" s="1"/>
  <c r="J62" i="28" s="1"/>
  <c r="J63" i="28" s="1"/>
  <c r="J64" i="28" s="1"/>
  <c r="J65" i="28" s="1"/>
  <c r="J66" i="28" s="1"/>
  <c r="J67" i="28" s="1"/>
  <c r="J68" i="28" s="1"/>
  <c r="J56" i="28"/>
  <c r="J55" i="28"/>
  <c r="J54" i="28"/>
  <c r="J53" i="28"/>
  <c r="J15" i="28"/>
  <c r="J16" i="28" s="1"/>
  <c r="J13" i="28"/>
  <c r="J11" i="28"/>
  <c r="J14" i="28"/>
  <c r="J12" i="28"/>
  <c r="K14" i="28"/>
  <c r="K12" i="28"/>
  <c r="K15" i="28"/>
  <c r="K16" i="28" s="1"/>
  <c r="K13" i="28"/>
  <c r="K11" i="28"/>
  <c r="D18" i="27"/>
  <c r="D17" i="27"/>
  <c r="G57" i="27"/>
  <c r="G58" i="27" s="1"/>
  <c r="G59" i="27" s="1"/>
  <c r="G60" i="27" s="1"/>
  <c r="G61" i="27" s="1"/>
  <c r="G62" i="27" s="1"/>
  <c r="G63" i="27" s="1"/>
  <c r="G64" i="27" s="1"/>
  <c r="G65" i="27" s="1"/>
  <c r="G66" i="27" s="1"/>
  <c r="G67" i="27" s="1"/>
  <c r="G68" i="27" s="1"/>
  <c r="G56" i="27"/>
  <c r="G55" i="27"/>
  <c r="G54" i="27"/>
  <c r="G53" i="27"/>
  <c r="K57" i="27"/>
  <c r="K58" i="27" s="1"/>
  <c r="K59" i="27" s="1"/>
  <c r="K60" i="27" s="1"/>
  <c r="K61" i="27" s="1"/>
  <c r="K62" i="27" s="1"/>
  <c r="K63" i="27" s="1"/>
  <c r="K64" i="27" s="1"/>
  <c r="K65" i="27" s="1"/>
  <c r="K66" i="27" s="1"/>
  <c r="K67" i="27" s="1"/>
  <c r="K68" i="27" s="1"/>
  <c r="K56" i="27"/>
  <c r="K55" i="27"/>
  <c r="K54" i="27"/>
  <c r="K53" i="27"/>
  <c r="F57" i="27"/>
  <c r="F58" i="27" s="1"/>
  <c r="F59" i="27" s="1"/>
  <c r="F60" i="27" s="1"/>
  <c r="F61" i="27" s="1"/>
  <c r="F62" i="27" s="1"/>
  <c r="F63" i="27" s="1"/>
  <c r="F64" i="27" s="1"/>
  <c r="F65" i="27" s="1"/>
  <c r="F66" i="27" s="1"/>
  <c r="F67" i="27" s="1"/>
  <c r="F68" i="27" s="1"/>
  <c r="F56" i="27"/>
  <c r="F55" i="27"/>
  <c r="F54" i="27"/>
  <c r="F53" i="27"/>
  <c r="J57" i="27"/>
  <c r="J58" i="27" s="1"/>
  <c r="J59" i="27" s="1"/>
  <c r="J60" i="27" s="1"/>
  <c r="J61" i="27" s="1"/>
  <c r="J62" i="27" s="1"/>
  <c r="J63" i="27" s="1"/>
  <c r="J64" i="27" s="1"/>
  <c r="J65" i="27" s="1"/>
  <c r="J66" i="27" s="1"/>
  <c r="J67" i="27" s="1"/>
  <c r="J68" i="27" s="1"/>
  <c r="J56" i="27"/>
  <c r="J55" i="27"/>
  <c r="J54" i="27"/>
  <c r="J53" i="27"/>
  <c r="J15" i="27"/>
  <c r="J16" i="27" s="1"/>
  <c r="J13" i="27"/>
  <c r="J11" i="27"/>
  <c r="J14" i="27"/>
  <c r="J12" i="27"/>
  <c r="K14" i="27"/>
  <c r="K12" i="27"/>
  <c r="K15" i="27"/>
  <c r="K16" i="27" s="1"/>
  <c r="K13" i="27"/>
  <c r="K11" i="27"/>
  <c r="J29" i="27"/>
  <c r="H29" i="27"/>
  <c r="F29" i="27"/>
  <c r="D29" i="27"/>
  <c r="I29" i="27"/>
  <c r="G29" i="27"/>
  <c r="E29" i="27"/>
  <c r="F18" i="27"/>
  <c r="F17" i="27"/>
  <c r="F20" i="27" s="1"/>
  <c r="E57" i="27"/>
  <c r="E58" i="27" s="1"/>
  <c r="E59" i="27" s="1"/>
  <c r="E60" i="27" s="1"/>
  <c r="E61" i="27" s="1"/>
  <c r="E62" i="27" s="1"/>
  <c r="E63" i="27" s="1"/>
  <c r="E64" i="27" s="1"/>
  <c r="E65" i="27" s="1"/>
  <c r="E66" i="27" s="1"/>
  <c r="E67" i="27" s="1"/>
  <c r="E68" i="27" s="1"/>
  <c r="E56" i="27"/>
  <c r="E55" i="27"/>
  <c r="E54" i="27"/>
  <c r="E53" i="27"/>
  <c r="I57" i="27"/>
  <c r="I58" i="27" s="1"/>
  <c r="I59" i="27" s="1"/>
  <c r="I60" i="27" s="1"/>
  <c r="I61" i="27" s="1"/>
  <c r="I62" i="27" s="1"/>
  <c r="I63" i="27" s="1"/>
  <c r="I64" i="27" s="1"/>
  <c r="I65" i="27" s="1"/>
  <c r="I66" i="27" s="1"/>
  <c r="I67" i="27" s="1"/>
  <c r="I68" i="27" s="1"/>
  <c r="I56" i="27"/>
  <c r="I55" i="27"/>
  <c r="I54" i="27"/>
  <c r="I53" i="27"/>
  <c r="D57" i="27"/>
  <c r="D58" i="27" s="1"/>
  <c r="D56" i="27"/>
  <c r="D55" i="27"/>
  <c r="D54" i="27"/>
  <c r="D53" i="27"/>
  <c r="H57" i="27"/>
  <c r="H58" i="27" s="1"/>
  <c r="H59" i="27" s="1"/>
  <c r="H60" i="27" s="1"/>
  <c r="H61" i="27" s="1"/>
  <c r="H62" i="27" s="1"/>
  <c r="H63" i="27" s="1"/>
  <c r="H64" i="27" s="1"/>
  <c r="H65" i="27" s="1"/>
  <c r="H66" i="27" s="1"/>
  <c r="H67" i="27" s="1"/>
  <c r="H68" i="27" s="1"/>
  <c r="H56" i="27"/>
  <c r="H55" i="27"/>
  <c r="H54" i="27"/>
  <c r="H53" i="27"/>
  <c r="H15" i="27"/>
  <c r="H16" i="27" s="1"/>
  <c r="H13" i="27"/>
  <c r="H11" i="27"/>
  <c r="H14" i="27"/>
  <c r="H12" i="27"/>
  <c r="I14" i="27"/>
  <c r="I12" i="27"/>
  <c r="I15" i="27"/>
  <c r="I16" i="27" s="1"/>
  <c r="I13" i="27"/>
  <c r="I11" i="27"/>
  <c r="E17" i="27"/>
  <c r="E18" i="27"/>
  <c r="J29" i="26"/>
  <c r="H29" i="26"/>
  <c r="F29" i="26"/>
  <c r="D29" i="26"/>
  <c r="I29" i="26"/>
  <c r="G29" i="26"/>
  <c r="E29" i="26"/>
  <c r="F18" i="26"/>
  <c r="F17" i="26"/>
  <c r="F20" i="26" s="1"/>
  <c r="E57" i="26"/>
  <c r="E58" i="26" s="1"/>
  <c r="E59" i="26" s="1"/>
  <c r="E60" i="26" s="1"/>
  <c r="E61" i="26" s="1"/>
  <c r="E62" i="26" s="1"/>
  <c r="E63" i="26" s="1"/>
  <c r="E64" i="26" s="1"/>
  <c r="E65" i="26" s="1"/>
  <c r="E66" i="26" s="1"/>
  <c r="E67" i="26" s="1"/>
  <c r="E68" i="26" s="1"/>
  <c r="E56" i="26"/>
  <c r="E55" i="26"/>
  <c r="E54" i="26"/>
  <c r="E53" i="26"/>
  <c r="I57" i="26"/>
  <c r="I58" i="26" s="1"/>
  <c r="I59" i="26" s="1"/>
  <c r="I60" i="26" s="1"/>
  <c r="I61" i="26" s="1"/>
  <c r="I62" i="26" s="1"/>
  <c r="I63" i="26" s="1"/>
  <c r="I64" i="26" s="1"/>
  <c r="I65" i="26" s="1"/>
  <c r="I66" i="26" s="1"/>
  <c r="I67" i="26" s="1"/>
  <c r="I68" i="26" s="1"/>
  <c r="I56" i="26"/>
  <c r="I55" i="26"/>
  <c r="I54" i="26"/>
  <c r="I53" i="26"/>
  <c r="D57" i="26"/>
  <c r="D58" i="26" s="1"/>
  <c r="D56" i="26"/>
  <c r="D55" i="26"/>
  <c r="D54" i="26"/>
  <c r="D53" i="26"/>
  <c r="H57" i="26"/>
  <c r="H58" i="26" s="1"/>
  <c r="H59" i="26" s="1"/>
  <c r="H60" i="26" s="1"/>
  <c r="H61" i="26" s="1"/>
  <c r="H62" i="26" s="1"/>
  <c r="H63" i="26" s="1"/>
  <c r="H64" i="26" s="1"/>
  <c r="H65" i="26" s="1"/>
  <c r="H66" i="26" s="1"/>
  <c r="H67" i="26" s="1"/>
  <c r="H68" i="26" s="1"/>
  <c r="H56" i="26"/>
  <c r="H55" i="26"/>
  <c r="H54" i="26"/>
  <c r="H53" i="26"/>
  <c r="H15" i="26"/>
  <c r="H16" i="26" s="1"/>
  <c r="H13" i="26"/>
  <c r="H11" i="26"/>
  <c r="H14" i="26"/>
  <c r="H12" i="26"/>
  <c r="I14" i="26"/>
  <c r="I12" i="26"/>
  <c r="I15" i="26"/>
  <c r="I16" i="26" s="1"/>
  <c r="I13" i="26"/>
  <c r="I11" i="26"/>
  <c r="E17" i="26"/>
  <c r="E18" i="26"/>
  <c r="D18" i="26"/>
  <c r="D17" i="26"/>
  <c r="G57" i="26"/>
  <c r="G58" i="26" s="1"/>
  <c r="G59" i="26" s="1"/>
  <c r="G60" i="26" s="1"/>
  <c r="G61" i="26" s="1"/>
  <c r="G62" i="26" s="1"/>
  <c r="G63" i="26" s="1"/>
  <c r="G64" i="26" s="1"/>
  <c r="G65" i="26" s="1"/>
  <c r="G66" i="26" s="1"/>
  <c r="G67" i="26" s="1"/>
  <c r="G68" i="26" s="1"/>
  <c r="G56" i="26"/>
  <c r="G55" i="26"/>
  <c r="G54" i="26"/>
  <c r="G53" i="26"/>
  <c r="K57" i="26"/>
  <c r="K58" i="26" s="1"/>
  <c r="K59" i="26" s="1"/>
  <c r="K60" i="26" s="1"/>
  <c r="K61" i="26" s="1"/>
  <c r="K62" i="26" s="1"/>
  <c r="K63" i="26" s="1"/>
  <c r="K64" i="26" s="1"/>
  <c r="K65" i="26" s="1"/>
  <c r="K66" i="26" s="1"/>
  <c r="K67" i="26" s="1"/>
  <c r="K68" i="26" s="1"/>
  <c r="K56" i="26"/>
  <c r="K55" i="26"/>
  <c r="K54" i="26"/>
  <c r="K53" i="26"/>
  <c r="F57" i="26"/>
  <c r="F58" i="26" s="1"/>
  <c r="F59" i="26" s="1"/>
  <c r="F60" i="26" s="1"/>
  <c r="F61" i="26" s="1"/>
  <c r="F62" i="26" s="1"/>
  <c r="F63" i="26" s="1"/>
  <c r="F64" i="26" s="1"/>
  <c r="F65" i="26" s="1"/>
  <c r="F66" i="26" s="1"/>
  <c r="F67" i="26" s="1"/>
  <c r="F68" i="26" s="1"/>
  <c r="F56" i="26"/>
  <c r="F55" i="26"/>
  <c r="F54" i="26"/>
  <c r="F53" i="26"/>
  <c r="J57" i="26"/>
  <c r="J58" i="26" s="1"/>
  <c r="J59" i="26" s="1"/>
  <c r="J60" i="26" s="1"/>
  <c r="J61" i="26" s="1"/>
  <c r="J62" i="26" s="1"/>
  <c r="J63" i="26" s="1"/>
  <c r="J64" i="26" s="1"/>
  <c r="J65" i="26" s="1"/>
  <c r="J66" i="26" s="1"/>
  <c r="J67" i="26" s="1"/>
  <c r="J68" i="26" s="1"/>
  <c r="J56" i="26"/>
  <c r="J55" i="26"/>
  <c r="J54" i="26"/>
  <c r="J53" i="26"/>
  <c r="J15" i="26"/>
  <c r="J16" i="26" s="1"/>
  <c r="J13" i="26"/>
  <c r="J11" i="26"/>
  <c r="J14" i="26"/>
  <c r="J12" i="26"/>
  <c r="K14" i="26"/>
  <c r="K12" i="26"/>
  <c r="K15" i="26"/>
  <c r="K16" i="26" s="1"/>
  <c r="K13" i="26"/>
  <c r="K11" i="26"/>
  <c r="G57" i="25"/>
  <c r="G58" i="25" s="1"/>
  <c r="G59" i="25" s="1"/>
  <c r="G60" i="25" s="1"/>
  <c r="G61" i="25" s="1"/>
  <c r="G62" i="25" s="1"/>
  <c r="G63" i="25" s="1"/>
  <c r="G64" i="25" s="1"/>
  <c r="G65" i="25" s="1"/>
  <c r="G66" i="25" s="1"/>
  <c r="G67" i="25" s="1"/>
  <c r="G68" i="25" s="1"/>
  <c r="G56" i="25"/>
  <c r="G55" i="25"/>
  <c r="G54" i="25"/>
  <c r="G53" i="25"/>
  <c r="K57" i="25"/>
  <c r="K58" i="25" s="1"/>
  <c r="K59" i="25" s="1"/>
  <c r="K60" i="25" s="1"/>
  <c r="K61" i="25" s="1"/>
  <c r="K62" i="25" s="1"/>
  <c r="K63" i="25" s="1"/>
  <c r="K64" i="25" s="1"/>
  <c r="K65" i="25" s="1"/>
  <c r="K66" i="25" s="1"/>
  <c r="K67" i="25" s="1"/>
  <c r="K68" i="25" s="1"/>
  <c r="K56" i="25"/>
  <c r="K55" i="25"/>
  <c r="K54" i="25"/>
  <c r="K53" i="25"/>
  <c r="F57" i="25"/>
  <c r="F58" i="25" s="1"/>
  <c r="F59" i="25" s="1"/>
  <c r="F60" i="25" s="1"/>
  <c r="F61" i="25" s="1"/>
  <c r="F62" i="25" s="1"/>
  <c r="F63" i="25" s="1"/>
  <c r="F64" i="25" s="1"/>
  <c r="F65" i="25" s="1"/>
  <c r="F66" i="25" s="1"/>
  <c r="F67" i="25" s="1"/>
  <c r="F68" i="25" s="1"/>
  <c r="F56" i="25"/>
  <c r="F55" i="25"/>
  <c r="F54" i="25"/>
  <c r="F53" i="25"/>
  <c r="J57" i="25"/>
  <c r="J58" i="25" s="1"/>
  <c r="J59" i="25" s="1"/>
  <c r="J60" i="25" s="1"/>
  <c r="J61" i="25" s="1"/>
  <c r="J62" i="25" s="1"/>
  <c r="J63" i="25" s="1"/>
  <c r="J64" i="25" s="1"/>
  <c r="J65" i="25" s="1"/>
  <c r="J66" i="25" s="1"/>
  <c r="J67" i="25" s="1"/>
  <c r="J68" i="25" s="1"/>
  <c r="J56" i="25"/>
  <c r="J55" i="25"/>
  <c r="J54" i="25"/>
  <c r="J53" i="25"/>
  <c r="J15" i="25"/>
  <c r="J16" i="25" s="1"/>
  <c r="J13" i="25"/>
  <c r="J11" i="25"/>
  <c r="J14" i="25"/>
  <c r="J12" i="25"/>
  <c r="K14" i="25"/>
  <c r="K12" i="25"/>
  <c r="K15" i="25"/>
  <c r="K16" i="25" s="1"/>
  <c r="K13" i="25"/>
  <c r="K11" i="25"/>
  <c r="D18" i="25"/>
  <c r="D17" i="25"/>
  <c r="F18" i="25"/>
  <c r="F17" i="25"/>
  <c r="F20" i="25" s="1"/>
  <c r="E57" i="25"/>
  <c r="E58" i="25" s="1"/>
  <c r="E59" i="25" s="1"/>
  <c r="E60" i="25" s="1"/>
  <c r="E61" i="25" s="1"/>
  <c r="E62" i="25" s="1"/>
  <c r="E63" i="25" s="1"/>
  <c r="E64" i="25" s="1"/>
  <c r="E65" i="25" s="1"/>
  <c r="E66" i="25" s="1"/>
  <c r="E67" i="25" s="1"/>
  <c r="E68" i="25" s="1"/>
  <c r="E56" i="25"/>
  <c r="E55" i="25"/>
  <c r="E54" i="25"/>
  <c r="E53" i="25"/>
  <c r="I57" i="25"/>
  <c r="I58" i="25" s="1"/>
  <c r="I59" i="25" s="1"/>
  <c r="I60" i="25" s="1"/>
  <c r="I61" i="25" s="1"/>
  <c r="I62" i="25" s="1"/>
  <c r="I63" i="25" s="1"/>
  <c r="I64" i="25" s="1"/>
  <c r="I65" i="25" s="1"/>
  <c r="I66" i="25" s="1"/>
  <c r="I67" i="25" s="1"/>
  <c r="I68" i="25" s="1"/>
  <c r="I56" i="25"/>
  <c r="I55" i="25"/>
  <c r="I54" i="25"/>
  <c r="I53" i="25"/>
  <c r="D57" i="25"/>
  <c r="D58" i="25" s="1"/>
  <c r="D56" i="25"/>
  <c r="D55" i="25"/>
  <c r="D54" i="25"/>
  <c r="D53" i="25"/>
  <c r="H57" i="25"/>
  <c r="H58" i="25" s="1"/>
  <c r="H59" i="25" s="1"/>
  <c r="H60" i="25" s="1"/>
  <c r="H61" i="25" s="1"/>
  <c r="H62" i="25" s="1"/>
  <c r="H63" i="25" s="1"/>
  <c r="H64" i="25" s="1"/>
  <c r="H65" i="25" s="1"/>
  <c r="H66" i="25" s="1"/>
  <c r="H67" i="25" s="1"/>
  <c r="H68" i="25" s="1"/>
  <c r="H56" i="25"/>
  <c r="H55" i="25"/>
  <c r="H54" i="25"/>
  <c r="H53" i="25"/>
  <c r="H15" i="25"/>
  <c r="H16" i="25" s="1"/>
  <c r="H13" i="25"/>
  <c r="H11" i="25"/>
  <c r="H14" i="25"/>
  <c r="H12" i="25"/>
  <c r="I14" i="25"/>
  <c r="I12" i="25"/>
  <c r="I15" i="25"/>
  <c r="I16" i="25" s="1"/>
  <c r="I13" i="25"/>
  <c r="I11" i="25"/>
  <c r="E17" i="25"/>
  <c r="E18" i="25"/>
  <c r="J29" i="25"/>
  <c r="H29" i="25"/>
  <c r="F29" i="25"/>
  <c r="D29" i="25"/>
  <c r="I29" i="25"/>
  <c r="G29" i="25"/>
  <c r="E29" i="25"/>
  <c r="E12" i="24"/>
  <c r="J10" i="24"/>
  <c r="H10" i="24"/>
  <c r="E15" i="24"/>
  <c r="E16" i="24" s="1"/>
  <c r="G52" i="24"/>
  <c r="E52" i="24"/>
  <c r="F12" i="24"/>
  <c r="H52" i="24"/>
  <c r="J30" i="24"/>
  <c r="J34" i="24" s="1"/>
  <c r="H30" i="24"/>
  <c r="H34" i="24" s="1"/>
  <c r="F30" i="24"/>
  <c r="F34" i="24" s="1"/>
  <c r="D30" i="24"/>
  <c r="D34" i="24" s="1"/>
  <c r="I30" i="24"/>
  <c r="I34" i="24" s="1"/>
  <c r="E30" i="24"/>
  <c r="E34" i="24" s="1"/>
  <c r="G30" i="24"/>
  <c r="G34" i="24" s="1"/>
  <c r="D24" i="24"/>
  <c r="D25" i="24" s="1"/>
  <c r="D26" i="24" s="1"/>
  <c r="C29" i="24" s="1"/>
  <c r="D16" i="24"/>
  <c r="J29" i="23"/>
  <c r="H29" i="23"/>
  <c r="F29" i="23"/>
  <c r="D29" i="23"/>
  <c r="I29" i="23"/>
  <c r="G29" i="23"/>
  <c r="E29" i="23"/>
  <c r="F18" i="23"/>
  <c r="F17" i="23"/>
  <c r="F20" i="23" s="1"/>
  <c r="E57" i="23"/>
  <c r="E58" i="23" s="1"/>
  <c r="E59" i="23" s="1"/>
  <c r="E60" i="23" s="1"/>
  <c r="E61" i="23" s="1"/>
  <c r="E62" i="23" s="1"/>
  <c r="E63" i="23" s="1"/>
  <c r="E64" i="23" s="1"/>
  <c r="E65" i="23" s="1"/>
  <c r="E66" i="23" s="1"/>
  <c r="E67" i="23" s="1"/>
  <c r="E68" i="23" s="1"/>
  <c r="E56" i="23"/>
  <c r="E55" i="23"/>
  <c r="E54" i="23"/>
  <c r="E53" i="23"/>
  <c r="I57" i="23"/>
  <c r="I58" i="23" s="1"/>
  <c r="I59" i="23" s="1"/>
  <c r="I60" i="23" s="1"/>
  <c r="I61" i="23" s="1"/>
  <c r="I62" i="23" s="1"/>
  <c r="I63" i="23" s="1"/>
  <c r="I64" i="23" s="1"/>
  <c r="I65" i="23" s="1"/>
  <c r="I66" i="23" s="1"/>
  <c r="I67" i="23" s="1"/>
  <c r="I68" i="23" s="1"/>
  <c r="I56" i="23"/>
  <c r="I55" i="23"/>
  <c r="I54" i="23"/>
  <c r="I53" i="23"/>
  <c r="D57" i="23"/>
  <c r="D58" i="23" s="1"/>
  <c r="D56" i="23"/>
  <c r="D55" i="23"/>
  <c r="D54" i="23"/>
  <c r="D53" i="23"/>
  <c r="H57" i="23"/>
  <c r="H58" i="23" s="1"/>
  <c r="H59" i="23" s="1"/>
  <c r="H60" i="23" s="1"/>
  <c r="H61" i="23" s="1"/>
  <c r="H62" i="23" s="1"/>
  <c r="H63" i="23" s="1"/>
  <c r="H64" i="23" s="1"/>
  <c r="H65" i="23" s="1"/>
  <c r="H66" i="23" s="1"/>
  <c r="H67" i="23" s="1"/>
  <c r="H68" i="23" s="1"/>
  <c r="H56" i="23"/>
  <c r="H55" i="23"/>
  <c r="H54" i="23"/>
  <c r="H53" i="23"/>
  <c r="H15" i="23"/>
  <c r="H16" i="23" s="1"/>
  <c r="H13" i="23"/>
  <c r="H11" i="23"/>
  <c r="H14" i="23"/>
  <c r="H12" i="23"/>
  <c r="I14" i="23"/>
  <c r="I12" i="23"/>
  <c r="I15" i="23"/>
  <c r="I16" i="23" s="1"/>
  <c r="I13" i="23"/>
  <c r="I11" i="23"/>
  <c r="E17" i="23"/>
  <c r="E18" i="23"/>
  <c r="D18" i="23"/>
  <c r="D17" i="23"/>
  <c r="G57" i="23"/>
  <c r="G58" i="23" s="1"/>
  <c r="G59" i="23" s="1"/>
  <c r="G60" i="23" s="1"/>
  <c r="G61" i="23" s="1"/>
  <c r="G62" i="23" s="1"/>
  <c r="G63" i="23" s="1"/>
  <c r="G64" i="23" s="1"/>
  <c r="G65" i="23" s="1"/>
  <c r="G66" i="23" s="1"/>
  <c r="G67" i="23" s="1"/>
  <c r="G68" i="23" s="1"/>
  <c r="G56" i="23"/>
  <c r="G55" i="23"/>
  <c r="G54" i="23"/>
  <c r="G53" i="23"/>
  <c r="K57" i="23"/>
  <c r="K58" i="23" s="1"/>
  <c r="K59" i="23" s="1"/>
  <c r="K60" i="23" s="1"/>
  <c r="K61" i="23" s="1"/>
  <c r="K62" i="23" s="1"/>
  <c r="K63" i="23" s="1"/>
  <c r="K64" i="23" s="1"/>
  <c r="K65" i="23" s="1"/>
  <c r="K66" i="23" s="1"/>
  <c r="K67" i="23" s="1"/>
  <c r="K68" i="23" s="1"/>
  <c r="K56" i="23"/>
  <c r="K55" i="23"/>
  <c r="K54" i="23"/>
  <c r="K53" i="23"/>
  <c r="F57" i="23"/>
  <c r="F58" i="23" s="1"/>
  <c r="F59" i="23" s="1"/>
  <c r="F60" i="23" s="1"/>
  <c r="F61" i="23" s="1"/>
  <c r="F62" i="23" s="1"/>
  <c r="F63" i="23" s="1"/>
  <c r="F64" i="23" s="1"/>
  <c r="F65" i="23" s="1"/>
  <c r="F66" i="23" s="1"/>
  <c r="F67" i="23" s="1"/>
  <c r="F68" i="23" s="1"/>
  <c r="F56" i="23"/>
  <c r="F55" i="23"/>
  <c r="F54" i="23"/>
  <c r="F53" i="23"/>
  <c r="J57" i="23"/>
  <c r="J58" i="23" s="1"/>
  <c r="J59" i="23" s="1"/>
  <c r="J60" i="23" s="1"/>
  <c r="J61" i="23" s="1"/>
  <c r="J62" i="23" s="1"/>
  <c r="J63" i="23" s="1"/>
  <c r="J64" i="23" s="1"/>
  <c r="J65" i="23" s="1"/>
  <c r="J66" i="23" s="1"/>
  <c r="J67" i="23" s="1"/>
  <c r="J68" i="23" s="1"/>
  <c r="J56" i="23"/>
  <c r="J55" i="23"/>
  <c r="J54" i="23"/>
  <c r="J53" i="23"/>
  <c r="J15" i="23"/>
  <c r="J16" i="23" s="1"/>
  <c r="J13" i="23"/>
  <c r="J11" i="23"/>
  <c r="J14" i="23"/>
  <c r="J12" i="23"/>
  <c r="K14" i="23"/>
  <c r="K12" i="23"/>
  <c r="K15" i="23"/>
  <c r="K16" i="23" s="1"/>
  <c r="K13" i="23"/>
  <c r="K11" i="23"/>
  <c r="D15" i="22"/>
  <c r="D13" i="22"/>
  <c r="D11" i="22"/>
  <c r="E10" i="22"/>
  <c r="D12" i="22"/>
  <c r="F10" i="22"/>
  <c r="D14" i="22"/>
  <c r="J29" i="21"/>
  <c r="H29" i="21"/>
  <c r="F29" i="21"/>
  <c r="D29" i="21"/>
  <c r="I29" i="21"/>
  <c r="G29" i="21"/>
  <c r="E29" i="21"/>
  <c r="F18" i="21"/>
  <c r="F17" i="21"/>
  <c r="F20" i="21" s="1"/>
  <c r="E57" i="21"/>
  <c r="E58" i="21" s="1"/>
  <c r="E59" i="21" s="1"/>
  <c r="E60" i="21" s="1"/>
  <c r="E61" i="21" s="1"/>
  <c r="E62" i="21" s="1"/>
  <c r="E63" i="21" s="1"/>
  <c r="E64" i="21" s="1"/>
  <c r="E65" i="21" s="1"/>
  <c r="E66" i="21" s="1"/>
  <c r="E67" i="21" s="1"/>
  <c r="E68" i="21" s="1"/>
  <c r="E56" i="21"/>
  <c r="E55" i="21"/>
  <c r="E54" i="21"/>
  <c r="E53" i="21"/>
  <c r="I57" i="21"/>
  <c r="I58" i="21" s="1"/>
  <c r="I59" i="21" s="1"/>
  <c r="I60" i="21" s="1"/>
  <c r="I61" i="21" s="1"/>
  <c r="I62" i="21" s="1"/>
  <c r="I63" i="21" s="1"/>
  <c r="I64" i="21" s="1"/>
  <c r="I65" i="21" s="1"/>
  <c r="I66" i="21" s="1"/>
  <c r="I67" i="21" s="1"/>
  <c r="I68" i="21" s="1"/>
  <c r="I56" i="21"/>
  <c r="I55" i="21"/>
  <c r="I54" i="21"/>
  <c r="I53" i="21"/>
  <c r="D57" i="21"/>
  <c r="D58" i="21" s="1"/>
  <c r="D56" i="21"/>
  <c r="D55" i="21"/>
  <c r="D54" i="21"/>
  <c r="D53" i="21"/>
  <c r="H57" i="21"/>
  <c r="H58" i="21" s="1"/>
  <c r="H59" i="21" s="1"/>
  <c r="H60" i="21" s="1"/>
  <c r="H61" i="21" s="1"/>
  <c r="H62" i="21" s="1"/>
  <c r="H63" i="21" s="1"/>
  <c r="H64" i="21" s="1"/>
  <c r="H65" i="21" s="1"/>
  <c r="H66" i="21" s="1"/>
  <c r="H67" i="21" s="1"/>
  <c r="H68" i="21" s="1"/>
  <c r="H56" i="21"/>
  <c r="H55" i="21"/>
  <c r="H54" i="21"/>
  <c r="H53" i="21"/>
  <c r="H15" i="21"/>
  <c r="H16" i="21" s="1"/>
  <c r="H13" i="21"/>
  <c r="H11" i="21"/>
  <c r="H14" i="21"/>
  <c r="H12" i="21"/>
  <c r="I14" i="21"/>
  <c r="I12" i="21"/>
  <c r="I15" i="21"/>
  <c r="I16" i="21" s="1"/>
  <c r="I13" i="21"/>
  <c r="I11" i="21"/>
  <c r="E17" i="21"/>
  <c r="E18" i="21"/>
  <c r="D18" i="21"/>
  <c r="D17" i="21"/>
  <c r="G57" i="21"/>
  <c r="G58" i="21" s="1"/>
  <c r="G59" i="21" s="1"/>
  <c r="G60" i="21" s="1"/>
  <c r="G61" i="21" s="1"/>
  <c r="G62" i="21" s="1"/>
  <c r="G63" i="21" s="1"/>
  <c r="G64" i="21" s="1"/>
  <c r="G65" i="21" s="1"/>
  <c r="G66" i="21" s="1"/>
  <c r="G67" i="21" s="1"/>
  <c r="G68" i="21" s="1"/>
  <c r="G56" i="21"/>
  <c r="G55" i="21"/>
  <c r="G54" i="21"/>
  <c r="G53" i="21"/>
  <c r="K57" i="21"/>
  <c r="K58" i="21" s="1"/>
  <c r="K59" i="21" s="1"/>
  <c r="K60" i="21" s="1"/>
  <c r="K61" i="21" s="1"/>
  <c r="K62" i="21" s="1"/>
  <c r="K63" i="21" s="1"/>
  <c r="K64" i="21" s="1"/>
  <c r="K65" i="21" s="1"/>
  <c r="K66" i="21" s="1"/>
  <c r="K67" i="21" s="1"/>
  <c r="K68" i="21" s="1"/>
  <c r="K56" i="21"/>
  <c r="K55" i="21"/>
  <c r="K54" i="21"/>
  <c r="K53" i="21"/>
  <c r="F57" i="21"/>
  <c r="F58" i="21" s="1"/>
  <c r="F59" i="21" s="1"/>
  <c r="F60" i="21" s="1"/>
  <c r="F61" i="21" s="1"/>
  <c r="F62" i="21" s="1"/>
  <c r="F63" i="21" s="1"/>
  <c r="F64" i="21" s="1"/>
  <c r="F65" i="21" s="1"/>
  <c r="F66" i="21" s="1"/>
  <c r="F67" i="21" s="1"/>
  <c r="F68" i="21" s="1"/>
  <c r="F56" i="21"/>
  <c r="F55" i="21"/>
  <c r="F54" i="21"/>
  <c r="F53" i="21"/>
  <c r="J57" i="21"/>
  <c r="J58" i="21" s="1"/>
  <c r="J59" i="21" s="1"/>
  <c r="J60" i="21" s="1"/>
  <c r="J61" i="21" s="1"/>
  <c r="J62" i="21" s="1"/>
  <c r="J63" i="21" s="1"/>
  <c r="J64" i="21" s="1"/>
  <c r="J65" i="21" s="1"/>
  <c r="J66" i="21" s="1"/>
  <c r="J67" i="21" s="1"/>
  <c r="J68" i="21" s="1"/>
  <c r="J56" i="21"/>
  <c r="J55" i="21"/>
  <c r="J54" i="21"/>
  <c r="J53" i="21"/>
  <c r="J15" i="21"/>
  <c r="J16" i="21" s="1"/>
  <c r="J13" i="21"/>
  <c r="J11" i="21"/>
  <c r="J14" i="21"/>
  <c r="J12" i="21"/>
  <c r="K14" i="21"/>
  <c r="K12" i="21"/>
  <c r="K15" i="21"/>
  <c r="K16" i="21" s="1"/>
  <c r="K13" i="21"/>
  <c r="K11" i="21"/>
  <c r="E14" i="20"/>
  <c r="E12" i="20"/>
  <c r="J10" i="20"/>
  <c r="H10" i="20"/>
  <c r="E15" i="20"/>
  <c r="E16" i="20" s="1"/>
  <c r="E11" i="20"/>
  <c r="I10" i="20"/>
  <c r="E13" i="20"/>
  <c r="K10" i="20"/>
  <c r="K52" i="20"/>
  <c r="I52" i="20"/>
  <c r="G52" i="20"/>
  <c r="E52" i="20"/>
  <c r="J50" i="20"/>
  <c r="F15" i="20"/>
  <c r="F16" i="20" s="1"/>
  <c r="F13" i="20"/>
  <c r="F11" i="20"/>
  <c r="J52" i="20"/>
  <c r="F52" i="20"/>
  <c r="F12" i="20"/>
  <c r="H52" i="20"/>
  <c r="D52" i="20"/>
  <c r="F14" i="20"/>
  <c r="J30" i="20"/>
  <c r="J34" i="20" s="1"/>
  <c r="H30" i="20"/>
  <c r="H34" i="20" s="1"/>
  <c r="F30" i="20"/>
  <c r="F34" i="20" s="1"/>
  <c r="D30" i="20"/>
  <c r="D34" i="20" s="1"/>
  <c r="I30" i="20"/>
  <c r="I34" i="20" s="1"/>
  <c r="E30" i="20"/>
  <c r="E34" i="20" s="1"/>
  <c r="G30" i="20"/>
  <c r="G34" i="20" s="1"/>
  <c r="D24" i="20"/>
  <c r="D25" i="20" s="1"/>
  <c r="D26" i="20" s="1"/>
  <c r="C29" i="20" s="1"/>
  <c r="D16" i="20"/>
  <c r="J29" i="19"/>
  <c r="H29" i="19"/>
  <c r="F29" i="19"/>
  <c r="D29" i="19"/>
  <c r="I29" i="19"/>
  <c r="G29" i="19"/>
  <c r="E29" i="19"/>
  <c r="F18" i="19"/>
  <c r="F17" i="19"/>
  <c r="F20" i="19" s="1"/>
  <c r="E57" i="19"/>
  <c r="E58" i="19" s="1"/>
  <c r="E59" i="19" s="1"/>
  <c r="E60" i="19" s="1"/>
  <c r="E61" i="19" s="1"/>
  <c r="E62" i="19" s="1"/>
  <c r="E63" i="19" s="1"/>
  <c r="E64" i="19" s="1"/>
  <c r="E65" i="19" s="1"/>
  <c r="E66" i="19" s="1"/>
  <c r="E67" i="19" s="1"/>
  <c r="E68" i="19" s="1"/>
  <c r="E56" i="19"/>
  <c r="E55" i="19"/>
  <c r="E54" i="19"/>
  <c r="E53" i="19"/>
  <c r="I57" i="19"/>
  <c r="I58" i="19" s="1"/>
  <c r="I59" i="19" s="1"/>
  <c r="I60" i="19" s="1"/>
  <c r="I61" i="19" s="1"/>
  <c r="I62" i="19" s="1"/>
  <c r="I63" i="19" s="1"/>
  <c r="I64" i="19" s="1"/>
  <c r="I65" i="19" s="1"/>
  <c r="I66" i="19" s="1"/>
  <c r="I67" i="19" s="1"/>
  <c r="I68" i="19" s="1"/>
  <c r="I56" i="19"/>
  <c r="I55" i="19"/>
  <c r="I54" i="19"/>
  <c r="I53" i="19"/>
  <c r="D57" i="19"/>
  <c r="D58" i="19" s="1"/>
  <c r="D56" i="19"/>
  <c r="D55" i="19"/>
  <c r="D54" i="19"/>
  <c r="D53" i="19"/>
  <c r="H57" i="19"/>
  <c r="H58" i="19" s="1"/>
  <c r="H59" i="19" s="1"/>
  <c r="H60" i="19" s="1"/>
  <c r="H61" i="19" s="1"/>
  <c r="H62" i="19" s="1"/>
  <c r="H63" i="19" s="1"/>
  <c r="H64" i="19" s="1"/>
  <c r="H65" i="19" s="1"/>
  <c r="H66" i="19" s="1"/>
  <c r="H67" i="19" s="1"/>
  <c r="H68" i="19" s="1"/>
  <c r="H56" i="19"/>
  <c r="H55" i="19"/>
  <c r="H54" i="19"/>
  <c r="H53" i="19"/>
  <c r="H15" i="19"/>
  <c r="H16" i="19" s="1"/>
  <c r="H13" i="19"/>
  <c r="H11" i="19"/>
  <c r="H14" i="19"/>
  <c r="H12" i="19"/>
  <c r="I14" i="19"/>
  <c r="I12" i="19"/>
  <c r="I15" i="19"/>
  <c r="I16" i="19" s="1"/>
  <c r="I13" i="19"/>
  <c r="I11" i="19"/>
  <c r="E17" i="19"/>
  <c r="E18" i="19"/>
  <c r="D18" i="19"/>
  <c r="D17" i="19"/>
  <c r="G57" i="19"/>
  <c r="G58" i="19" s="1"/>
  <c r="G59" i="19" s="1"/>
  <c r="G60" i="19" s="1"/>
  <c r="G61" i="19" s="1"/>
  <c r="G62" i="19" s="1"/>
  <c r="G63" i="19" s="1"/>
  <c r="G64" i="19" s="1"/>
  <c r="G65" i="19" s="1"/>
  <c r="G66" i="19" s="1"/>
  <c r="G67" i="19" s="1"/>
  <c r="G68" i="19" s="1"/>
  <c r="G56" i="19"/>
  <c r="G55" i="19"/>
  <c r="G54" i="19"/>
  <c r="G53" i="19"/>
  <c r="K57" i="19"/>
  <c r="K58" i="19" s="1"/>
  <c r="K59" i="19" s="1"/>
  <c r="K60" i="19" s="1"/>
  <c r="K61" i="19" s="1"/>
  <c r="K62" i="19" s="1"/>
  <c r="K63" i="19" s="1"/>
  <c r="K64" i="19" s="1"/>
  <c r="K65" i="19" s="1"/>
  <c r="K66" i="19" s="1"/>
  <c r="K67" i="19" s="1"/>
  <c r="K68" i="19" s="1"/>
  <c r="K56" i="19"/>
  <c r="K55" i="19"/>
  <c r="K54" i="19"/>
  <c r="K53" i="19"/>
  <c r="F57" i="19"/>
  <c r="F58" i="19" s="1"/>
  <c r="F59" i="19" s="1"/>
  <c r="F60" i="19" s="1"/>
  <c r="F61" i="19" s="1"/>
  <c r="F62" i="19" s="1"/>
  <c r="F63" i="19" s="1"/>
  <c r="F64" i="19" s="1"/>
  <c r="F65" i="19" s="1"/>
  <c r="F66" i="19" s="1"/>
  <c r="F67" i="19" s="1"/>
  <c r="F68" i="19" s="1"/>
  <c r="F56" i="19"/>
  <c r="F55" i="19"/>
  <c r="F54" i="19"/>
  <c r="F53" i="19"/>
  <c r="J57" i="19"/>
  <c r="J58" i="19" s="1"/>
  <c r="J59" i="19" s="1"/>
  <c r="J60" i="19" s="1"/>
  <c r="J61" i="19" s="1"/>
  <c r="J62" i="19" s="1"/>
  <c r="J63" i="19" s="1"/>
  <c r="J64" i="19" s="1"/>
  <c r="J65" i="19" s="1"/>
  <c r="J66" i="19" s="1"/>
  <c r="J67" i="19" s="1"/>
  <c r="J68" i="19" s="1"/>
  <c r="J56" i="19"/>
  <c r="J55" i="19"/>
  <c r="J54" i="19"/>
  <c r="J53" i="19"/>
  <c r="J15" i="19"/>
  <c r="J16" i="19" s="1"/>
  <c r="J13" i="19"/>
  <c r="J11" i="19"/>
  <c r="J14" i="19"/>
  <c r="J12" i="19"/>
  <c r="K14" i="19"/>
  <c r="K12" i="19"/>
  <c r="K15" i="19"/>
  <c r="K16" i="19" s="1"/>
  <c r="K13" i="19"/>
  <c r="K11" i="19"/>
  <c r="E14" i="18"/>
  <c r="E12" i="18"/>
  <c r="J10" i="18"/>
  <c r="H10" i="18"/>
  <c r="E15" i="18"/>
  <c r="E16" i="18" s="1"/>
  <c r="E11" i="18"/>
  <c r="I10" i="18"/>
  <c r="E13" i="18"/>
  <c r="K10" i="18"/>
  <c r="K52" i="18"/>
  <c r="I52" i="18"/>
  <c r="G52" i="18"/>
  <c r="E52" i="18"/>
  <c r="J50" i="18"/>
  <c r="F15" i="18"/>
  <c r="F16" i="18" s="1"/>
  <c r="F13" i="18"/>
  <c r="F11" i="18"/>
  <c r="J52" i="18"/>
  <c r="F52" i="18"/>
  <c r="F12" i="18"/>
  <c r="H52" i="18"/>
  <c r="D52" i="18"/>
  <c r="F14" i="18"/>
  <c r="J30" i="18"/>
  <c r="J34" i="18" s="1"/>
  <c r="H30" i="18"/>
  <c r="H34" i="18" s="1"/>
  <c r="F30" i="18"/>
  <c r="F34" i="18" s="1"/>
  <c r="D30" i="18"/>
  <c r="D34" i="18" s="1"/>
  <c r="I30" i="18"/>
  <c r="I34" i="18" s="1"/>
  <c r="E30" i="18"/>
  <c r="E34" i="18" s="1"/>
  <c r="G30" i="18"/>
  <c r="G34" i="18" s="1"/>
  <c r="D24" i="18"/>
  <c r="D25" i="18" s="1"/>
  <c r="D26" i="18" s="1"/>
  <c r="C29" i="18" s="1"/>
  <c r="D16" i="18"/>
  <c r="G57" i="17"/>
  <c r="G58" i="17" s="1"/>
  <c r="G59" i="17" s="1"/>
  <c r="G60" i="17" s="1"/>
  <c r="G61" i="17" s="1"/>
  <c r="G62" i="17" s="1"/>
  <c r="G63" i="17" s="1"/>
  <c r="G64" i="17" s="1"/>
  <c r="G65" i="17" s="1"/>
  <c r="G66" i="17" s="1"/>
  <c r="G67" i="17" s="1"/>
  <c r="G68" i="17" s="1"/>
  <c r="G56" i="17"/>
  <c r="G55" i="17"/>
  <c r="G54" i="17"/>
  <c r="G53" i="17"/>
  <c r="K57" i="17"/>
  <c r="K58" i="17" s="1"/>
  <c r="K59" i="17" s="1"/>
  <c r="K60" i="17" s="1"/>
  <c r="K61" i="17" s="1"/>
  <c r="K62" i="17" s="1"/>
  <c r="K63" i="17" s="1"/>
  <c r="K64" i="17" s="1"/>
  <c r="K65" i="17" s="1"/>
  <c r="K66" i="17" s="1"/>
  <c r="K67" i="17" s="1"/>
  <c r="K68" i="17" s="1"/>
  <c r="K56" i="17"/>
  <c r="K55" i="17"/>
  <c r="K54" i="17"/>
  <c r="K53" i="17"/>
  <c r="F57" i="17"/>
  <c r="F58" i="17" s="1"/>
  <c r="F59" i="17" s="1"/>
  <c r="F60" i="17" s="1"/>
  <c r="F61" i="17" s="1"/>
  <c r="F62" i="17" s="1"/>
  <c r="F63" i="17" s="1"/>
  <c r="F64" i="17" s="1"/>
  <c r="F65" i="17" s="1"/>
  <c r="F66" i="17" s="1"/>
  <c r="F67" i="17" s="1"/>
  <c r="F68" i="17" s="1"/>
  <c r="F56" i="17"/>
  <c r="F55" i="17"/>
  <c r="F54" i="17"/>
  <c r="F53" i="17"/>
  <c r="J57" i="17"/>
  <c r="J58" i="17" s="1"/>
  <c r="J59" i="17" s="1"/>
  <c r="J60" i="17" s="1"/>
  <c r="J61" i="17" s="1"/>
  <c r="J62" i="17" s="1"/>
  <c r="J63" i="17" s="1"/>
  <c r="J64" i="17" s="1"/>
  <c r="J65" i="17" s="1"/>
  <c r="J66" i="17" s="1"/>
  <c r="J67" i="17" s="1"/>
  <c r="J68" i="17" s="1"/>
  <c r="J56" i="17"/>
  <c r="J55" i="17"/>
  <c r="J54" i="17"/>
  <c r="J53" i="17"/>
  <c r="J15" i="17"/>
  <c r="J16" i="17" s="1"/>
  <c r="J13" i="17"/>
  <c r="J11" i="17"/>
  <c r="J14" i="17"/>
  <c r="J12" i="17"/>
  <c r="K14" i="17"/>
  <c r="K12" i="17"/>
  <c r="K15" i="17"/>
  <c r="K16" i="17" s="1"/>
  <c r="K13" i="17"/>
  <c r="K11" i="17"/>
  <c r="D18" i="17"/>
  <c r="D17" i="17"/>
  <c r="F18" i="17"/>
  <c r="F17" i="17"/>
  <c r="F20" i="17" s="1"/>
  <c r="E57" i="17"/>
  <c r="E58" i="17" s="1"/>
  <c r="E59" i="17" s="1"/>
  <c r="E60" i="17" s="1"/>
  <c r="E61" i="17" s="1"/>
  <c r="E62" i="17" s="1"/>
  <c r="E63" i="17" s="1"/>
  <c r="E64" i="17" s="1"/>
  <c r="E65" i="17" s="1"/>
  <c r="E66" i="17" s="1"/>
  <c r="E67" i="17" s="1"/>
  <c r="E68" i="17" s="1"/>
  <c r="E56" i="17"/>
  <c r="E55" i="17"/>
  <c r="E54" i="17"/>
  <c r="E53" i="17"/>
  <c r="I57" i="17"/>
  <c r="I58" i="17" s="1"/>
  <c r="I59" i="17" s="1"/>
  <c r="I60" i="17" s="1"/>
  <c r="I61" i="17" s="1"/>
  <c r="I62" i="17" s="1"/>
  <c r="I63" i="17" s="1"/>
  <c r="I64" i="17" s="1"/>
  <c r="I65" i="17" s="1"/>
  <c r="I66" i="17" s="1"/>
  <c r="I67" i="17" s="1"/>
  <c r="I68" i="17" s="1"/>
  <c r="I56" i="17"/>
  <c r="I55" i="17"/>
  <c r="I54" i="17"/>
  <c r="I53" i="17"/>
  <c r="D57" i="17"/>
  <c r="D58" i="17" s="1"/>
  <c r="D56" i="17"/>
  <c r="D55" i="17"/>
  <c r="D54" i="17"/>
  <c r="D53" i="17"/>
  <c r="H57" i="17"/>
  <c r="H58" i="17" s="1"/>
  <c r="H59" i="17" s="1"/>
  <c r="H60" i="17" s="1"/>
  <c r="H61" i="17" s="1"/>
  <c r="H62" i="17" s="1"/>
  <c r="H63" i="17" s="1"/>
  <c r="H64" i="17" s="1"/>
  <c r="H65" i="17" s="1"/>
  <c r="H66" i="17" s="1"/>
  <c r="H67" i="17" s="1"/>
  <c r="H68" i="17" s="1"/>
  <c r="H56" i="17"/>
  <c r="H55" i="17"/>
  <c r="H54" i="17"/>
  <c r="H53" i="17"/>
  <c r="H15" i="17"/>
  <c r="H16" i="17" s="1"/>
  <c r="H13" i="17"/>
  <c r="H11" i="17"/>
  <c r="H14" i="17"/>
  <c r="H12" i="17"/>
  <c r="I14" i="17"/>
  <c r="I12" i="17"/>
  <c r="I15" i="17"/>
  <c r="I16" i="17" s="1"/>
  <c r="I13" i="17"/>
  <c r="I11" i="17"/>
  <c r="E17" i="17"/>
  <c r="E18" i="17"/>
  <c r="J29" i="17"/>
  <c r="H29" i="17"/>
  <c r="F29" i="17"/>
  <c r="D29" i="17"/>
  <c r="I29" i="17"/>
  <c r="G29" i="17"/>
  <c r="E29" i="17"/>
  <c r="D18" i="16"/>
  <c r="D17" i="16"/>
  <c r="G57" i="16"/>
  <c r="G58" i="16" s="1"/>
  <c r="G59" i="16" s="1"/>
  <c r="G60" i="16" s="1"/>
  <c r="G61" i="16" s="1"/>
  <c r="G62" i="16" s="1"/>
  <c r="G63" i="16" s="1"/>
  <c r="G64" i="16" s="1"/>
  <c r="G65" i="16" s="1"/>
  <c r="G66" i="16" s="1"/>
  <c r="G67" i="16" s="1"/>
  <c r="G68" i="16" s="1"/>
  <c r="G56" i="16"/>
  <c r="G55" i="16"/>
  <c r="G54" i="16"/>
  <c r="G53" i="16"/>
  <c r="K57" i="16"/>
  <c r="K58" i="16" s="1"/>
  <c r="K59" i="16" s="1"/>
  <c r="K60" i="16" s="1"/>
  <c r="K61" i="16" s="1"/>
  <c r="K62" i="16" s="1"/>
  <c r="K63" i="16" s="1"/>
  <c r="K64" i="16" s="1"/>
  <c r="K65" i="16" s="1"/>
  <c r="K66" i="16" s="1"/>
  <c r="K67" i="16" s="1"/>
  <c r="K68" i="16" s="1"/>
  <c r="K56" i="16"/>
  <c r="K55" i="16"/>
  <c r="K54" i="16"/>
  <c r="K53" i="16"/>
  <c r="F57" i="16"/>
  <c r="F58" i="16" s="1"/>
  <c r="F59" i="16" s="1"/>
  <c r="F60" i="16" s="1"/>
  <c r="F61" i="16" s="1"/>
  <c r="F62" i="16" s="1"/>
  <c r="F63" i="16" s="1"/>
  <c r="F64" i="16" s="1"/>
  <c r="F65" i="16" s="1"/>
  <c r="F66" i="16" s="1"/>
  <c r="F67" i="16" s="1"/>
  <c r="F68" i="16" s="1"/>
  <c r="F56" i="16"/>
  <c r="F55" i="16"/>
  <c r="F54" i="16"/>
  <c r="F53" i="16"/>
  <c r="J57" i="16"/>
  <c r="J58" i="16" s="1"/>
  <c r="J59" i="16" s="1"/>
  <c r="J60" i="16" s="1"/>
  <c r="J61" i="16" s="1"/>
  <c r="J62" i="16" s="1"/>
  <c r="J63" i="16" s="1"/>
  <c r="J64" i="16" s="1"/>
  <c r="J65" i="16" s="1"/>
  <c r="J66" i="16" s="1"/>
  <c r="J67" i="16" s="1"/>
  <c r="J68" i="16" s="1"/>
  <c r="J56" i="16"/>
  <c r="J55" i="16"/>
  <c r="J54" i="16"/>
  <c r="J53" i="16"/>
  <c r="J15" i="16"/>
  <c r="J16" i="16" s="1"/>
  <c r="J13" i="16"/>
  <c r="J11" i="16"/>
  <c r="J14" i="16"/>
  <c r="J12" i="16"/>
  <c r="K14" i="16"/>
  <c r="K12" i="16"/>
  <c r="K15" i="16"/>
  <c r="K16" i="16" s="1"/>
  <c r="K13" i="16"/>
  <c r="K11" i="16"/>
  <c r="J29" i="16"/>
  <c r="H29" i="16"/>
  <c r="F29" i="16"/>
  <c r="D29" i="16"/>
  <c r="I29" i="16"/>
  <c r="G29" i="16"/>
  <c r="E29" i="16"/>
  <c r="F18" i="16"/>
  <c r="F17" i="16"/>
  <c r="F20" i="16" s="1"/>
  <c r="E57" i="16"/>
  <c r="E58" i="16" s="1"/>
  <c r="E59" i="16" s="1"/>
  <c r="E60" i="16" s="1"/>
  <c r="E61" i="16" s="1"/>
  <c r="E62" i="16" s="1"/>
  <c r="E63" i="16" s="1"/>
  <c r="E64" i="16" s="1"/>
  <c r="E65" i="16" s="1"/>
  <c r="E66" i="16" s="1"/>
  <c r="E67" i="16" s="1"/>
  <c r="E68" i="16" s="1"/>
  <c r="E56" i="16"/>
  <c r="E55" i="16"/>
  <c r="E54" i="16"/>
  <c r="E53" i="16"/>
  <c r="I57" i="16"/>
  <c r="I58" i="16" s="1"/>
  <c r="I59" i="16" s="1"/>
  <c r="I60" i="16" s="1"/>
  <c r="I61" i="16" s="1"/>
  <c r="I62" i="16" s="1"/>
  <c r="I63" i="16" s="1"/>
  <c r="I64" i="16" s="1"/>
  <c r="I65" i="16" s="1"/>
  <c r="I66" i="16" s="1"/>
  <c r="I67" i="16" s="1"/>
  <c r="I68" i="16" s="1"/>
  <c r="I56" i="16"/>
  <c r="I55" i="16"/>
  <c r="I54" i="16"/>
  <c r="I53" i="16"/>
  <c r="D57" i="16"/>
  <c r="D58" i="16" s="1"/>
  <c r="D56" i="16"/>
  <c r="D55" i="16"/>
  <c r="D54" i="16"/>
  <c r="D53" i="16"/>
  <c r="H57" i="16"/>
  <c r="H58" i="16" s="1"/>
  <c r="H59" i="16" s="1"/>
  <c r="H60" i="16" s="1"/>
  <c r="H61" i="16" s="1"/>
  <c r="H62" i="16" s="1"/>
  <c r="H63" i="16" s="1"/>
  <c r="H64" i="16" s="1"/>
  <c r="H65" i="16" s="1"/>
  <c r="H66" i="16" s="1"/>
  <c r="H67" i="16" s="1"/>
  <c r="H68" i="16" s="1"/>
  <c r="H56" i="16"/>
  <c r="H55" i="16"/>
  <c r="H54" i="16"/>
  <c r="H53" i="16"/>
  <c r="H15" i="16"/>
  <c r="H16" i="16" s="1"/>
  <c r="H13" i="16"/>
  <c r="H11" i="16"/>
  <c r="H14" i="16"/>
  <c r="H12" i="16"/>
  <c r="I14" i="16"/>
  <c r="I12" i="16"/>
  <c r="I15" i="16"/>
  <c r="I16" i="16" s="1"/>
  <c r="I13" i="16"/>
  <c r="I11" i="16"/>
  <c r="E17" i="16"/>
  <c r="E18" i="16"/>
  <c r="J29" i="15"/>
  <c r="H29" i="15"/>
  <c r="F29" i="15"/>
  <c r="D29" i="15"/>
  <c r="I29" i="15"/>
  <c r="G29" i="15"/>
  <c r="E29" i="15"/>
  <c r="F18" i="15"/>
  <c r="F17" i="15"/>
  <c r="F20" i="15" s="1"/>
  <c r="E57" i="15"/>
  <c r="E58" i="15" s="1"/>
  <c r="E59" i="15" s="1"/>
  <c r="E60" i="15" s="1"/>
  <c r="E61" i="15" s="1"/>
  <c r="E62" i="15" s="1"/>
  <c r="E63" i="15" s="1"/>
  <c r="E64" i="15" s="1"/>
  <c r="E65" i="15" s="1"/>
  <c r="E66" i="15" s="1"/>
  <c r="E67" i="15" s="1"/>
  <c r="E68" i="15" s="1"/>
  <c r="E56" i="15"/>
  <c r="E55" i="15"/>
  <c r="E54" i="15"/>
  <c r="E53" i="15"/>
  <c r="I57" i="15"/>
  <c r="I58" i="15" s="1"/>
  <c r="I59" i="15" s="1"/>
  <c r="I60" i="15" s="1"/>
  <c r="I61" i="15" s="1"/>
  <c r="I62" i="15" s="1"/>
  <c r="I63" i="15" s="1"/>
  <c r="I64" i="15" s="1"/>
  <c r="I65" i="15" s="1"/>
  <c r="I66" i="15" s="1"/>
  <c r="I67" i="15" s="1"/>
  <c r="I68" i="15" s="1"/>
  <c r="I56" i="15"/>
  <c r="I55" i="15"/>
  <c r="I54" i="15"/>
  <c r="I53" i="15"/>
  <c r="D57" i="15"/>
  <c r="D58" i="15" s="1"/>
  <c r="D56" i="15"/>
  <c r="D55" i="15"/>
  <c r="D54" i="15"/>
  <c r="D53" i="15"/>
  <c r="H57" i="15"/>
  <c r="H58" i="15" s="1"/>
  <c r="H59" i="15" s="1"/>
  <c r="H60" i="15" s="1"/>
  <c r="H61" i="15" s="1"/>
  <c r="H62" i="15" s="1"/>
  <c r="H63" i="15" s="1"/>
  <c r="H64" i="15" s="1"/>
  <c r="H65" i="15" s="1"/>
  <c r="H66" i="15" s="1"/>
  <c r="H67" i="15" s="1"/>
  <c r="H68" i="15" s="1"/>
  <c r="H56" i="15"/>
  <c r="H55" i="15"/>
  <c r="H54" i="15"/>
  <c r="H53" i="15"/>
  <c r="H15" i="15"/>
  <c r="H16" i="15" s="1"/>
  <c r="H13" i="15"/>
  <c r="H11" i="15"/>
  <c r="H14" i="15"/>
  <c r="H12" i="15"/>
  <c r="I14" i="15"/>
  <c r="I12" i="15"/>
  <c r="I15" i="15"/>
  <c r="I16" i="15" s="1"/>
  <c r="I13" i="15"/>
  <c r="I11" i="15"/>
  <c r="E17" i="15"/>
  <c r="E18" i="15"/>
  <c r="D18" i="15"/>
  <c r="D17" i="15"/>
  <c r="G57" i="15"/>
  <c r="G58" i="15" s="1"/>
  <c r="G59" i="15" s="1"/>
  <c r="G60" i="15" s="1"/>
  <c r="G61" i="15" s="1"/>
  <c r="G62" i="15" s="1"/>
  <c r="G63" i="15" s="1"/>
  <c r="G64" i="15" s="1"/>
  <c r="G65" i="15" s="1"/>
  <c r="G66" i="15" s="1"/>
  <c r="G67" i="15" s="1"/>
  <c r="G68" i="15" s="1"/>
  <c r="G56" i="15"/>
  <c r="G55" i="15"/>
  <c r="G54" i="15"/>
  <c r="G53" i="15"/>
  <c r="K57" i="15"/>
  <c r="K58" i="15" s="1"/>
  <c r="K59" i="15" s="1"/>
  <c r="K60" i="15" s="1"/>
  <c r="K61" i="15" s="1"/>
  <c r="K62" i="15" s="1"/>
  <c r="K63" i="15" s="1"/>
  <c r="K64" i="15" s="1"/>
  <c r="K65" i="15" s="1"/>
  <c r="K66" i="15" s="1"/>
  <c r="K67" i="15" s="1"/>
  <c r="K68" i="15" s="1"/>
  <c r="K56" i="15"/>
  <c r="K55" i="15"/>
  <c r="K54" i="15"/>
  <c r="K53" i="15"/>
  <c r="F57" i="15"/>
  <c r="F58" i="15" s="1"/>
  <c r="F59" i="15" s="1"/>
  <c r="F60" i="15" s="1"/>
  <c r="F61" i="15" s="1"/>
  <c r="F62" i="15" s="1"/>
  <c r="F63" i="15" s="1"/>
  <c r="F64" i="15" s="1"/>
  <c r="F65" i="15" s="1"/>
  <c r="F66" i="15" s="1"/>
  <c r="F67" i="15" s="1"/>
  <c r="F68" i="15" s="1"/>
  <c r="F56" i="15"/>
  <c r="F55" i="15"/>
  <c r="F54" i="15"/>
  <c r="F53" i="15"/>
  <c r="J57" i="15"/>
  <c r="J58" i="15" s="1"/>
  <c r="J59" i="15" s="1"/>
  <c r="J60" i="15" s="1"/>
  <c r="J61" i="15" s="1"/>
  <c r="J62" i="15" s="1"/>
  <c r="J63" i="15" s="1"/>
  <c r="J64" i="15" s="1"/>
  <c r="J65" i="15" s="1"/>
  <c r="J66" i="15" s="1"/>
  <c r="J67" i="15" s="1"/>
  <c r="J68" i="15" s="1"/>
  <c r="J56" i="15"/>
  <c r="J55" i="15"/>
  <c r="J54" i="15"/>
  <c r="J53" i="15"/>
  <c r="J15" i="15"/>
  <c r="J16" i="15" s="1"/>
  <c r="J13" i="15"/>
  <c r="J11" i="15"/>
  <c r="J14" i="15"/>
  <c r="J12" i="15"/>
  <c r="K14" i="15"/>
  <c r="K12" i="15"/>
  <c r="K15" i="15"/>
  <c r="K16" i="15" s="1"/>
  <c r="K13" i="15"/>
  <c r="K11" i="15"/>
  <c r="J29" i="14"/>
  <c r="H29" i="14"/>
  <c r="F29" i="14"/>
  <c r="D29" i="14"/>
  <c r="I29" i="14"/>
  <c r="G29" i="14"/>
  <c r="E29" i="14"/>
  <c r="F18" i="14"/>
  <c r="F17" i="14"/>
  <c r="F20" i="14" s="1"/>
  <c r="E57" i="14"/>
  <c r="E58" i="14" s="1"/>
  <c r="E59" i="14" s="1"/>
  <c r="E60" i="14" s="1"/>
  <c r="E61" i="14" s="1"/>
  <c r="E62" i="14" s="1"/>
  <c r="E63" i="14" s="1"/>
  <c r="E64" i="14" s="1"/>
  <c r="E65" i="14" s="1"/>
  <c r="E66" i="14" s="1"/>
  <c r="E67" i="14" s="1"/>
  <c r="E68" i="14" s="1"/>
  <c r="E56" i="14"/>
  <c r="E55" i="14"/>
  <c r="E54" i="14"/>
  <c r="E53" i="14"/>
  <c r="I57" i="14"/>
  <c r="I58" i="14" s="1"/>
  <c r="I59" i="14" s="1"/>
  <c r="I60" i="14" s="1"/>
  <c r="I61" i="14" s="1"/>
  <c r="I62" i="14" s="1"/>
  <c r="I63" i="14" s="1"/>
  <c r="I64" i="14" s="1"/>
  <c r="I65" i="14" s="1"/>
  <c r="I66" i="14" s="1"/>
  <c r="I67" i="14" s="1"/>
  <c r="I68" i="14" s="1"/>
  <c r="I56" i="14"/>
  <c r="I55" i="14"/>
  <c r="I54" i="14"/>
  <c r="I53" i="14"/>
  <c r="D57" i="14"/>
  <c r="D58" i="14" s="1"/>
  <c r="D56" i="14"/>
  <c r="D55" i="14"/>
  <c r="D54" i="14"/>
  <c r="D53" i="14"/>
  <c r="H57" i="14"/>
  <c r="H58" i="14" s="1"/>
  <c r="H59" i="14" s="1"/>
  <c r="H60" i="14" s="1"/>
  <c r="H61" i="14" s="1"/>
  <c r="H62" i="14" s="1"/>
  <c r="H63" i="14" s="1"/>
  <c r="H64" i="14" s="1"/>
  <c r="H65" i="14" s="1"/>
  <c r="H66" i="14" s="1"/>
  <c r="H67" i="14" s="1"/>
  <c r="H68" i="14" s="1"/>
  <c r="H56" i="14"/>
  <c r="H55" i="14"/>
  <c r="H54" i="14"/>
  <c r="H53" i="14"/>
  <c r="H15" i="14"/>
  <c r="H16" i="14" s="1"/>
  <c r="H13" i="14"/>
  <c r="H11" i="14"/>
  <c r="H14" i="14"/>
  <c r="H12" i="14"/>
  <c r="I14" i="14"/>
  <c r="I12" i="14"/>
  <c r="I15" i="14"/>
  <c r="I16" i="14" s="1"/>
  <c r="I13" i="14"/>
  <c r="I11" i="14"/>
  <c r="E17" i="14"/>
  <c r="E18" i="14"/>
  <c r="D18" i="14"/>
  <c r="D17" i="14"/>
  <c r="G57" i="14"/>
  <c r="G58" i="14" s="1"/>
  <c r="G59" i="14" s="1"/>
  <c r="G60" i="14" s="1"/>
  <c r="G61" i="14" s="1"/>
  <c r="G62" i="14" s="1"/>
  <c r="G63" i="14" s="1"/>
  <c r="G64" i="14" s="1"/>
  <c r="G65" i="14" s="1"/>
  <c r="G66" i="14" s="1"/>
  <c r="G67" i="14" s="1"/>
  <c r="G68" i="14" s="1"/>
  <c r="G56" i="14"/>
  <c r="G55" i="14"/>
  <c r="G54" i="14"/>
  <c r="G53" i="14"/>
  <c r="K57" i="14"/>
  <c r="K58" i="14" s="1"/>
  <c r="K59" i="14" s="1"/>
  <c r="K60" i="14" s="1"/>
  <c r="K61" i="14" s="1"/>
  <c r="K62" i="14" s="1"/>
  <c r="K63" i="14" s="1"/>
  <c r="K64" i="14" s="1"/>
  <c r="K65" i="14" s="1"/>
  <c r="K66" i="14" s="1"/>
  <c r="K67" i="14" s="1"/>
  <c r="K68" i="14" s="1"/>
  <c r="K56" i="14"/>
  <c r="K55" i="14"/>
  <c r="K54" i="14"/>
  <c r="K53" i="14"/>
  <c r="F57" i="14"/>
  <c r="F58" i="14" s="1"/>
  <c r="F59" i="14" s="1"/>
  <c r="F60" i="14" s="1"/>
  <c r="F61" i="14" s="1"/>
  <c r="F62" i="14" s="1"/>
  <c r="F63" i="14" s="1"/>
  <c r="F64" i="14" s="1"/>
  <c r="F65" i="14" s="1"/>
  <c r="F66" i="14" s="1"/>
  <c r="F67" i="14" s="1"/>
  <c r="F68" i="14" s="1"/>
  <c r="F56" i="14"/>
  <c r="F55" i="14"/>
  <c r="F54" i="14"/>
  <c r="F53" i="14"/>
  <c r="J57" i="14"/>
  <c r="J58" i="14" s="1"/>
  <c r="J59" i="14" s="1"/>
  <c r="J60" i="14" s="1"/>
  <c r="J61" i="14" s="1"/>
  <c r="J62" i="14" s="1"/>
  <c r="J63" i="14" s="1"/>
  <c r="J64" i="14" s="1"/>
  <c r="J65" i="14" s="1"/>
  <c r="J66" i="14" s="1"/>
  <c r="J67" i="14" s="1"/>
  <c r="J68" i="14" s="1"/>
  <c r="J56" i="14"/>
  <c r="J55" i="14"/>
  <c r="J54" i="14"/>
  <c r="J53" i="14"/>
  <c r="J15" i="14"/>
  <c r="J16" i="14" s="1"/>
  <c r="J13" i="14"/>
  <c r="J11" i="14"/>
  <c r="J14" i="14"/>
  <c r="J12" i="14"/>
  <c r="K14" i="14"/>
  <c r="K12" i="14"/>
  <c r="K15" i="14"/>
  <c r="K16" i="14" s="1"/>
  <c r="K13" i="14"/>
  <c r="K11" i="14"/>
  <c r="J29" i="13"/>
  <c r="H29" i="13"/>
  <c r="F29" i="13"/>
  <c r="D29" i="13"/>
  <c r="I29" i="13"/>
  <c r="G29" i="13"/>
  <c r="E29" i="13"/>
  <c r="F18" i="13"/>
  <c r="F17" i="13"/>
  <c r="F20" i="13" s="1"/>
  <c r="E57" i="13"/>
  <c r="E58" i="13" s="1"/>
  <c r="E59" i="13" s="1"/>
  <c r="E60" i="13" s="1"/>
  <c r="E61" i="13" s="1"/>
  <c r="E62" i="13" s="1"/>
  <c r="E63" i="13" s="1"/>
  <c r="E64" i="13" s="1"/>
  <c r="E65" i="13" s="1"/>
  <c r="E66" i="13" s="1"/>
  <c r="E67" i="13" s="1"/>
  <c r="E68" i="13" s="1"/>
  <c r="E56" i="13"/>
  <c r="E55" i="13"/>
  <c r="E54" i="13"/>
  <c r="E53" i="13"/>
  <c r="I57" i="13"/>
  <c r="I58" i="13" s="1"/>
  <c r="I59" i="13" s="1"/>
  <c r="I60" i="13" s="1"/>
  <c r="I61" i="13" s="1"/>
  <c r="I62" i="13" s="1"/>
  <c r="I63" i="13" s="1"/>
  <c r="I64" i="13" s="1"/>
  <c r="I65" i="13" s="1"/>
  <c r="I66" i="13" s="1"/>
  <c r="I67" i="13" s="1"/>
  <c r="I68" i="13" s="1"/>
  <c r="I56" i="13"/>
  <c r="I55" i="13"/>
  <c r="I54" i="13"/>
  <c r="I53" i="13"/>
  <c r="D57" i="13"/>
  <c r="D58" i="13" s="1"/>
  <c r="D56" i="13"/>
  <c r="D55" i="13"/>
  <c r="D54" i="13"/>
  <c r="D53" i="13"/>
  <c r="H57" i="13"/>
  <c r="H58" i="13" s="1"/>
  <c r="H59" i="13" s="1"/>
  <c r="H60" i="13" s="1"/>
  <c r="H61" i="13" s="1"/>
  <c r="H62" i="13" s="1"/>
  <c r="H63" i="13" s="1"/>
  <c r="H64" i="13" s="1"/>
  <c r="H65" i="13" s="1"/>
  <c r="H66" i="13" s="1"/>
  <c r="H67" i="13" s="1"/>
  <c r="H68" i="13" s="1"/>
  <c r="H56" i="13"/>
  <c r="H55" i="13"/>
  <c r="H54" i="13"/>
  <c r="H53" i="13"/>
  <c r="H15" i="13"/>
  <c r="H16" i="13" s="1"/>
  <c r="H13" i="13"/>
  <c r="H11" i="13"/>
  <c r="H14" i="13"/>
  <c r="H12" i="13"/>
  <c r="I14" i="13"/>
  <c r="I12" i="13"/>
  <c r="I15" i="13"/>
  <c r="I16" i="13" s="1"/>
  <c r="I13" i="13"/>
  <c r="I11" i="13"/>
  <c r="E17" i="13"/>
  <c r="E18" i="13"/>
  <c r="D18" i="13"/>
  <c r="D17" i="13"/>
  <c r="G57" i="13"/>
  <c r="G58" i="13" s="1"/>
  <c r="G59" i="13" s="1"/>
  <c r="G60" i="13" s="1"/>
  <c r="G61" i="13" s="1"/>
  <c r="G62" i="13" s="1"/>
  <c r="G63" i="13" s="1"/>
  <c r="G64" i="13" s="1"/>
  <c r="G65" i="13" s="1"/>
  <c r="G66" i="13" s="1"/>
  <c r="G67" i="13" s="1"/>
  <c r="G68" i="13" s="1"/>
  <c r="G56" i="13"/>
  <c r="G55" i="13"/>
  <c r="G54" i="13"/>
  <c r="G53" i="13"/>
  <c r="K57" i="13"/>
  <c r="K58" i="13" s="1"/>
  <c r="K59" i="13" s="1"/>
  <c r="K60" i="13" s="1"/>
  <c r="K61" i="13" s="1"/>
  <c r="K62" i="13" s="1"/>
  <c r="K63" i="13" s="1"/>
  <c r="K64" i="13" s="1"/>
  <c r="K65" i="13" s="1"/>
  <c r="K66" i="13" s="1"/>
  <c r="K67" i="13" s="1"/>
  <c r="K68" i="13" s="1"/>
  <c r="K56" i="13"/>
  <c r="K55" i="13"/>
  <c r="K54" i="13"/>
  <c r="K53" i="13"/>
  <c r="F57" i="13"/>
  <c r="F58" i="13" s="1"/>
  <c r="F59" i="13" s="1"/>
  <c r="F60" i="13" s="1"/>
  <c r="F61" i="13" s="1"/>
  <c r="F62" i="13" s="1"/>
  <c r="F63" i="13" s="1"/>
  <c r="F64" i="13" s="1"/>
  <c r="F65" i="13" s="1"/>
  <c r="F66" i="13" s="1"/>
  <c r="F67" i="13" s="1"/>
  <c r="F68" i="13" s="1"/>
  <c r="F56" i="13"/>
  <c r="F55" i="13"/>
  <c r="F54" i="13"/>
  <c r="F53" i="13"/>
  <c r="J57" i="13"/>
  <c r="J58" i="13" s="1"/>
  <c r="J59" i="13" s="1"/>
  <c r="J60" i="13" s="1"/>
  <c r="J61" i="13" s="1"/>
  <c r="J62" i="13" s="1"/>
  <c r="J63" i="13" s="1"/>
  <c r="J64" i="13" s="1"/>
  <c r="J65" i="13" s="1"/>
  <c r="J66" i="13" s="1"/>
  <c r="J67" i="13" s="1"/>
  <c r="J68" i="13" s="1"/>
  <c r="J56" i="13"/>
  <c r="J55" i="13"/>
  <c r="J54" i="13"/>
  <c r="J53" i="13"/>
  <c r="J15" i="13"/>
  <c r="J16" i="13" s="1"/>
  <c r="J13" i="13"/>
  <c r="J11" i="13"/>
  <c r="J14" i="13"/>
  <c r="J12" i="13"/>
  <c r="K14" i="13"/>
  <c r="K12" i="13"/>
  <c r="K15" i="13"/>
  <c r="K16" i="13" s="1"/>
  <c r="K13" i="13"/>
  <c r="K11" i="13"/>
  <c r="K52" i="12"/>
  <c r="I52" i="12"/>
  <c r="G52" i="12"/>
  <c r="E52" i="12"/>
  <c r="J50" i="12"/>
  <c r="F15" i="12"/>
  <c r="F16" i="12" s="1"/>
  <c r="F13" i="12"/>
  <c r="F11" i="12"/>
  <c r="J52" i="12"/>
  <c r="F52" i="12"/>
  <c r="F12" i="12"/>
  <c r="H52" i="12"/>
  <c r="D52" i="12"/>
  <c r="F14" i="12"/>
  <c r="J30" i="12"/>
  <c r="J34" i="12" s="1"/>
  <c r="H30" i="12"/>
  <c r="H34" i="12" s="1"/>
  <c r="F30" i="12"/>
  <c r="F34" i="12" s="1"/>
  <c r="D30" i="12"/>
  <c r="D34" i="12" s="1"/>
  <c r="I30" i="12"/>
  <c r="I34" i="12" s="1"/>
  <c r="E30" i="12"/>
  <c r="E34" i="12" s="1"/>
  <c r="G30" i="12"/>
  <c r="G34" i="12" s="1"/>
  <c r="D24" i="12"/>
  <c r="D25" i="12" s="1"/>
  <c r="D26" i="12" s="1"/>
  <c r="C29" i="12" s="1"/>
  <c r="D16" i="12"/>
  <c r="E14" i="12"/>
  <c r="E12" i="12"/>
  <c r="J10" i="12"/>
  <c r="H10" i="12"/>
  <c r="E15" i="12"/>
  <c r="E16" i="12" s="1"/>
  <c r="E11" i="12"/>
  <c r="I10" i="12"/>
  <c r="E13" i="12"/>
  <c r="K10" i="12"/>
  <c r="E14" i="11"/>
  <c r="E12" i="11"/>
  <c r="J10" i="11"/>
  <c r="H10" i="11"/>
  <c r="E15" i="11"/>
  <c r="E16" i="11" s="1"/>
  <c r="E11" i="11"/>
  <c r="I10" i="11"/>
  <c r="E13" i="11"/>
  <c r="K10" i="11"/>
  <c r="K52" i="11"/>
  <c r="I52" i="11"/>
  <c r="G52" i="11"/>
  <c r="E52" i="11"/>
  <c r="J50" i="11"/>
  <c r="F15" i="11"/>
  <c r="F16" i="11" s="1"/>
  <c r="F13" i="11"/>
  <c r="F11" i="11"/>
  <c r="J52" i="11"/>
  <c r="F52" i="11"/>
  <c r="F12" i="11"/>
  <c r="H52" i="11"/>
  <c r="D52" i="11"/>
  <c r="F14" i="11"/>
  <c r="J30" i="11"/>
  <c r="J34" i="11" s="1"/>
  <c r="H30" i="11"/>
  <c r="H34" i="11" s="1"/>
  <c r="F30" i="11"/>
  <c r="F34" i="11" s="1"/>
  <c r="D30" i="11"/>
  <c r="D34" i="11" s="1"/>
  <c r="I30" i="11"/>
  <c r="I34" i="11" s="1"/>
  <c r="E30" i="11"/>
  <c r="E34" i="11" s="1"/>
  <c r="G30" i="11"/>
  <c r="G34" i="11" s="1"/>
  <c r="D24" i="11"/>
  <c r="D25" i="11" s="1"/>
  <c r="D26" i="11" s="1"/>
  <c r="C29" i="11" s="1"/>
  <c r="D16" i="11"/>
  <c r="E57" i="10"/>
  <c r="E58" i="10" s="1"/>
  <c r="E59" i="10" s="1"/>
  <c r="E60" i="10" s="1"/>
  <c r="E61" i="10" s="1"/>
  <c r="E62" i="10" s="1"/>
  <c r="E63" i="10" s="1"/>
  <c r="E64" i="10" s="1"/>
  <c r="E65" i="10" s="1"/>
  <c r="E66" i="10" s="1"/>
  <c r="E67" i="10" s="1"/>
  <c r="E68" i="10" s="1"/>
  <c r="E56" i="10"/>
  <c r="E55" i="10"/>
  <c r="E54" i="10"/>
  <c r="E53" i="10"/>
  <c r="I57" i="10"/>
  <c r="I58" i="10" s="1"/>
  <c r="I59" i="10" s="1"/>
  <c r="I60" i="10" s="1"/>
  <c r="I61" i="10" s="1"/>
  <c r="I62" i="10" s="1"/>
  <c r="I63" i="10" s="1"/>
  <c r="I64" i="10" s="1"/>
  <c r="I65" i="10" s="1"/>
  <c r="I66" i="10" s="1"/>
  <c r="I67" i="10" s="1"/>
  <c r="I68" i="10" s="1"/>
  <c r="I56" i="10"/>
  <c r="I55" i="10"/>
  <c r="I54" i="10"/>
  <c r="I53" i="10"/>
  <c r="D57" i="10"/>
  <c r="D58" i="10" s="1"/>
  <c r="D56" i="10"/>
  <c r="D55" i="10"/>
  <c r="D54" i="10"/>
  <c r="D53" i="10"/>
  <c r="H57" i="10"/>
  <c r="H58" i="10" s="1"/>
  <c r="H59" i="10" s="1"/>
  <c r="H60" i="10" s="1"/>
  <c r="H61" i="10" s="1"/>
  <c r="H62" i="10" s="1"/>
  <c r="H63" i="10" s="1"/>
  <c r="H64" i="10" s="1"/>
  <c r="H65" i="10" s="1"/>
  <c r="H66" i="10" s="1"/>
  <c r="H67" i="10" s="1"/>
  <c r="H68" i="10" s="1"/>
  <c r="H56" i="10"/>
  <c r="H55" i="10"/>
  <c r="H54" i="10"/>
  <c r="H53" i="10"/>
  <c r="D18" i="10"/>
  <c r="D17" i="10"/>
  <c r="K14" i="10"/>
  <c r="K12" i="10"/>
  <c r="K13" i="10"/>
  <c r="K15" i="10"/>
  <c r="K16" i="10" s="1"/>
  <c r="K11" i="10"/>
  <c r="F18" i="10"/>
  <c r="F17" i="10"/>
  <c r="F20" i="10" s="1"/>
  <c r="G57" i="10"/>
  <c r="G58" i="10" s="1"/>
  <c r="G59" i="10" s="1"/>
  <c r="G60" i="10" s="1"/>
  <c r="G61" i="10" s="1"/>
  <c r="G62" i="10" s="1"/>
  <c r="G63" i="10" s="1"/>
  <c r="G64" i="10" s="1"/>
  <c r="G65" i="10" s="1"/>
  <c r="G66" i="10" s="1"/>
  <c r="G67" i="10" s="1"/>
  <c r="G68" i="10" s="1"/>
  <c r="G56" i="10"/>
  <c r="G55" i="10"/>
  <c r="G54" i="10"/>
  <c r="G53" i="10"/>
  <c r="K57" i="10"/>
  <c r="K58" i="10" s="1"/>
  <c r="K59" i="10" s="1"/>
  <c r="K60" i="10" s="1"/>
  <c r="K61" i="10" s="1"/>
  <c r="K62" i="10" s="1"/>
  <c r="K63" i="10" s="1"/>
  <c r="K64" i="10" s="1"/>
  <c r="K65" i="10" s="1"/>
  <c r="K66" i="10" s="1"/>
  <c r="K67" i="10" s="1"/>
  <c r="K68" i="10" s="1"/>
  <c r="K56" i="10"/>
  <c r="K55" i="10"/>
  <c r="K54" i="10"/>
  <c r="K53" i="10"/>
  <c r="F57" i="10"/>
  <c r="F58" i="10" s="1"/>
  <c r="F59" i="10" s="1"/>
  <c r="F60" i="10" s="1"/>
  <c r="F61" i="10" s="1"/>
  <c r="F62" i="10" s="1"/>
  <c r="F63" i="10" s="1"/>
  <c r="F64" i="10" s="1"/>
  <c r="F65" i="10" s="1"/>
  <c r="F66" i="10" s="1"/>
  <c r="F67" i="10" s="1"/>
  <c r="F68" i="10" s="1"/>
  <c r="F56" i="10"/>
  <c r="F55" i="10"/>
  <c r="F54" i="10"/>
  <c r="F53" i="10"/>
  <c r="J57" i="10"/>
  <c r="J58" i="10" s="1"/>
  <c r="J59" i="10" s="1"/>
  <c r="J60" i="10" s="1"/>
  <c r="J61" i="10" s="1"/>
  <c r="J62" i="10" s="1"/>
  <c r="J63" i="10" s="1"/>
  <c r="J64" i="10" s="1"/>
  <c r="J65" i="10" s="1"/>
  <c r="J66" i="10" s="1"/>
  <c r="J67" i="10" s="1"/>
  <c r="J68" i="10" s="1"/>
  <c r="J56" i="10"/>
  <c r="J55" i="10"/>
  <c r="J54" i="10"/>
  <c r="J53" i="10"/>
  <c r="J29" i="10"/>
  <c r="H29" i="10"/>
  <c r="F29" i="10"/>
  <c r="D29" i="10"/>
  <c r="G29" i="10"/>
  <c r="I29" i="10"/>
  <c r="E29" i="10"/>
  <c r="J15" i="10"/>
  <c r="J16" i="10" s="1"/>
  <c r="J13" i="10"/>
  <c r="J11" i="10"/>
  <c r="J12" i="10"/>
  <c r="J14" i="10"/>
  <c r="H15" i="10"/>
  <c r="H16" i="10" s="1"/>
  <c r="H13" i="10"/>
  <c r="H11" i="10"/>
  <c r="H14" i="10"/>
  <c r="H12" i="10"/>
  <c r="I14" i="10"/>
  <c r="I12" i="10"/>
  <c r="I15" i="10"/>
  <c r="I16" i="10" s="1"/>
  <c r="I11" i="10"/>
  <c r="I13" i="10"/>
  <c r="E17" i="10"/>
  <c r="E18" i="10"/>
  <c r="D20" i="9"/>
  <c r="D19" i="9"/>
  <c r="D23" i="9" s="1"/>
  <c r="E17" i="9"/>
  <c r="E18" i="9"/>
  <c r="D22" i="9"/>
  <c r="D21" i="9"/>
  <c r="K14" i="9"/>
  <c r="K12" i="9"/>
  <c r="K15" i="9"/>
  <c r="K16" i="9" s="1"/>
  <c r="K11" i="9"/>
  <c r="K13" i="9"/>
  <c r="G31" i="9"/>
  <c r="G33" i="9"/>
  <c r="I33" i="9"/>
  <c r="I31" i="9"/>
  <c r="F33" i="9"/>
  <c r="F31" i="9"/>
  <c r="J33" i="9"/>
  <c r="J31" i="9"/>
  <c r="E57" i="9"/>
  <c r="E58" i="9" s="1"/>
  <c r="E59" i="9" s="1"/>
  <c r="E60" i="9" s="1"/>
  <c r="E61" i="9" s="1"/>
  <c r="E62" i="9" s="1"/>
  <c r="E63" i="9" s="1"/>
  <c r="E64" i="9" s="1"/>
  <c r="E65" i="9" s="1"/>
  <c r="E66" i="9" s="1"/>
  <c r="E67" i="9" s="1"/>
  <c r="E68" i="9" s="1"/>
  <c r="E56" i="9"/>
  <c r="E55" i="9"/>
  <c r="E54" i="9"/>
  <c r="E53" i="9"/>
  <c r="K57" i="9"/>
  <c r="K58" i="9" s="1"/>
  <c r="K59" i="9" s="1"/>
  <c r="K60" i="9" s="1"/>
  <c r="K61" i="9" s="1"/>
  <c r="K62" i="9" s="1"/>
  <c r="K63" i="9" s="1"/>
  <c r="K64" i="9" s="1"/>
  <c r="K65" i="9" s="1"/>
  <c r="K66" i="9" s="1"/>
  <c r="K67" i="9" s="1"/>
  <c r="K68" i="9" s="1"/>
  <c r="K56" i="9"/>
  <c r="K55" i="9"/>
  <c r="K54" i="9"/>
  <c r="K53" i="9"/>
  <c r="F57" i="9"/>
  <c r="F58" i="9" s="1"/>
  <c r="F59" i="9" s="1"/>
  <c r="F60" i="9" s="1"/>
  <c r="F61" i="9" s="1"/>
  <c r="F62" i="9" s="1"/>
  <c r="F63" i="9" s="1"/>
  <c r="F64" i="9" s="1"/>
  <c r="F65" i="9" s="1"/>
  <c r="F66" i="9" s="1"/>
  <c r="F67" i="9" s="1"/>
  <c r="F68" i="9" s="1"/>
  <c r="F56" i="9"/>
  <c r="F55" i="9"/>
  <c r="F54" i="9"/>
  <c r="F53" i="9"/>
  <c r="J57" i="9"/>
  <c r="J58" i="9" s="1"/>
  <c r="J59" i="9" s="1"/>
  <c r="J60" i="9" s="1"/>
  <c r="J61" i="9" s="1"/>
  <c r="J62" i="9" s="1"/>
  <c r="J63" i="9" s="1"/>
  <c r="J64" i="9" s="1"/>
  <c r="J65" i="9" s="1"/>
  <c r="J66" i="9" s="1"/>
  <c r="J67" i="9" s="1"/>
  <c r="J68" i="9" s="1"/>
  <c r="J56" i="9"/>
  <c r="J55" i="9"/>
  <c r="J54" i="9"/>
  <c r="J53" i="9"/>
  <c r="H15" i="9"/>
  <c r="H16" i="9" s="1"/>
  <c r="H13" i="9"/>
  <c r="H11" i="9"/>
  <c r="H12" i="9"/>
  <c r="H14" i="9"/>
  <c r="J15" i="9"/>
  <c r="J16" i="9" s="1"/>
  <c r="J13" i="9"/>
  <c r="J11" i="9"/>
  <c r="J14" i="9"/>
  <c r="J12" i="9"/>
  <c r="I14" i="9"/>
  <c r="I12" i="9"/>
  <c r="I13" i="9"/>
  <c r="I15" i="9"/>
  <c r="I16" i="9" s="1"/>
  <c r="I11" i="9"/>
  <c r="E33" i="9"/>
  <c r="E31" i="9"/>
  <c r="D33" i="9"/>
  <c r="D31" i="9"/>
  <c r="H33" i="9"/>
  <c r="H31" i="9"/>
  <c r="G57" i="9"/>
  <c r="G58" i="9" s="1"/>
  <c r="G59" i="9" s="1"/>
  <c r="G60" i="9" s="1"/>
  <c r="G61" i="9" s="1"/>
  <c r="G62" i="9" s="1"/>
  <c r="G63" i="9" s="1"/>
  <c r="G64" i="9" s="1"/>
  <c r="G65" i="9" s="1"/>
  <c r="G66" i="9" s="1"/>
  <c r="G67" i="9" s="1"/>
  <c r="G68" i="9" s="1"/>
  <c r="G56" i="9"/>
  <c r="G55" i="9"/>
  <c r="G54" i="9"/>
  <c r="G53" i="9"/>
  <c r="F18" i="9"/>
  <c r="F17" i="9"/>
  <c r="F20" i="9" s="1"/>
  <c r="I57" i="9"/>
  <c r="I58" i="9" s="1"/>
  <c r="I59" i="9" s="1"/>
  <c r="I60" i="9" s="1"/>
  <c r="I61" i="9" s="1"/>
  <c r="I62" i="9" s="1"/>
  <c r="I63" i="9" s="1"/>
  <c r="I64" i="9" s="1"/>
  <c r="I65" i="9" s="1"/>
  <c r="I66" i="9" s="1"/>
  <c r="I67" i="9" s="1"/>
  <c r="I68" i="9" s="1"/>
  <c r="I56" i="9"/>
  <c r="I55" i="9"/>
  <c r="I54" i="9"/>
  <c r="I53" i="9"/>
  <c r="D57" i="9"/>
  <c r="D58" i="9" s="1"/>
  <c r="D56" i="9"/>
  <c r="D55" i="9"/>
  <c r="D54" i="9"/>
  <c r="D53" i="9"/>
  <c r="H57" i="9"/>
  <c r="H58" i="9" s="1"/>
  <c r="H59" i="9" s="1"/>
  <c r="H60" i="9" s="1"/>
  <c r="H61" i="9" s="1"/>
  <c r="H62" i="9" s="1"/>
  <c r="H63" i="9" s="1"/>
  <c r="H64" i="9" s="1"/>
  <c r="H65" i="9" s="1"/>
  <c r="H66" i="9" s="1"/>
  <c r="H67" i="9" s="1"/>
  <c r="H68" i="9" s="1"/>
  <c r="H56" i="9"/>
  <c r="H55" i="9"/>
  <c r="H54" i="9"/>
  <c r="H53" i="9"/>
  <c r="H29" i="1"/>
  <c r="D29" i="1"/>
  <c r="F18" i="1"/>
  <c r="F17" i="1"/>
  <c r="F20" i="1" s="1"/>
  <c r="E52" i="1"/>
  <c r="E53" i="1" s="1"/>
  <c r="E54" i="1" s="1"/>
  <c r="E55" i="1" s="1"/>
  <c r="E56" i="1" s="1"/>
  <c r="E57" i="1" s="1"/>
  <c r="E58" i="1" s="1"/>
  <c r="E59" i="1" s="1"/>
  <c r="E60" i="1" s="1"/>
  <c r="E61" i="1" s="1"/>
  <c r="E62" i="1" s="1"/>
  <c r="E63" i="1" s="1"/>
  <c r="I52" i="1"/>
  <c r="I53" i="1" s="1"/>
  <c r="I54" i="1" s="1"/>
  <c r="I55" i="1" s="1"/>
  <c r="I56" i="1" s="1"/>
  <c r="I57" i="1" s="1"/>
  <c r="I58" i="1" s="1"/>
  <c r="I59" i="1" s="1"/>
  <c r="I60" i="1" s="1"/>
  <c r="I61" i="1" s="1"/>
  <c r="I62" i="1" s="1"/>
  <c r="I63" i="1" s="1"/>
  <c r="I51" i="1"/>
  <c r="I50" i="1"/>
  <c r="I49" i="1"/>
  <c r="I48" i="1"/>
  <c r="D52" i="1"/>
  <c r="D53" i="1" s="1"/>
  <c r="D51" i="1"/>
  <c r="D50" i="1"/>
  <c r="D49" i="1"/>
  <c r="D48" i="1"/>
  <c r="H49" i="1"/>
  <c r="H15" i="1"/>
  <c r="H16" i="1" s="1"/>
  <c r="H13" i="1"/>
  <c r="H11" i="1"/>
  <c r="H14" i="1"/>
  <c r="H12" i="1"/>
  <c r="I14" i="1"/>
  <c r="I12" i="1"/>
  <c r="I15" i="1"/>
  <c r="I16" i="1" s="1"/>
  <c r="I13" i="1"/>
  <c r="I11" i="1"/>
  <c r="J52" i="1"/>
  <c r="J53" i="1" s="1"/>
  <c r="J54" i="1" s="1"/>
  <c r="J55" i="1" s="1"/>
  <c r="J56" i="1" s="1"/>
  <c r="J57" i="1" s="1"/>
  <c r="J58" i="1" s="1"/>
  <c r="J59" i="1" s="1"/>
  <c r="J60" i="1" s="1"/>
  <c r="J61" i="1" s="1"/>
  <c r="J62" i="1" s="1"/>
  <c r="J63" i="1" s="1"/>
  <c r="J51" i="1"/>
  <c r="J50" i="1"/>
  <c r="J49" i="1"/>
  <c r="J48" i="1"/>
  <c r="J15" i="1"/>
  <c r="J16" i="1" s="1"/>
  <c r="J13" i="1"/>
  <c r="J11" i="1"/>
  <c r="J14" i="1"/>
  <c r="J12" i="1"/>
  <c r="K14" i="1"/>
  <c r="K12" i="1"/>
  <c r="K15" i="1"/>
  <c r="K16" i="1" s="1"/>
  <c r="K13" i="1"/>
  <c r="K11" i="1"/>
  <c r="D56" i="40" l="1"/>
  <c r="D57" i="40"/>
  <c r="D58" i="40" s="1"/>
  <c r="D60" i="40" s="1"/>
  <c r="F53" i="40"/>
  <c r="F54" i="40"/>
  <c r="F55" i="40"/>
  <c r="F56" i="40"/>
  <c r="H53" i="40"/>
  <c r="H54" i="40"/>
  <c r="H55" i="40"/>
  <c r="H12" i="40"/>
  <c r="H14" i="40"/>
  <c r="H11" i="40"/>
  <c r="H13" i="40"/>
  <c r="J14" i="40"/>
  <c r="J11" i="40"/>
  <c r="J12" i="40"/>
  <c r="J13" i="40"/>
  <c r="H56" i="40"/>
  <c r="E18" i="40"/>
  <c r="E22" i="40" s="1"/>
  <c r="I11" i="40"/>
  <c r="I13" i="40"/>
  <c r="I15" i="40"/>
  <c r="I16" i="40" s="1"/>
  <c r="I18" i="40" s="1"/>
  <c r="I12" i="40"/>
  <c r="D17" i="40"/>
  <c r="D20" i="40" s="1"/>
  <c r="D17" i="1"/>
  <c r="E18" i="1"/>
  <c r="G50" i="1"/>
  <c r="G51" i="1"/>
  <c r="G52" i="1"/>
  <c r="G53" i="1" s="1"/>
  <c r="G54" i="1" s="1"/>
  <c r="G55" i="1" s="1"/>
  <c r="G56" i="1" s="1"/>
  <c r="G57" i="1" s="1"/>
  <c r="G58" i="1" s="1"/>
  <c r="G59" i="1" s="1"/>
  <c r="G60" i="1" s="1"/>
  <c r="G61" i="1" s="1"/>
  <c r="G62" i="1" s="1"/>
  <c r="G63" i="1" s="1"/>
  <c r="F19" i="9"/>
  <c r="F11" i="24"/>
  <c r="K10" i="24"/>
  <c r="E14" i="24"/>
  <c r="E15" i="35"/>
  <c r="E16" i="35" s="1"/>
  <c r="F52" i="24"/>
  <c r="F57" i="24" s="1"/>
  <c r="F58" i="24" s="1"/>
  <c r="F59" i="24" s="1"/>
  <c r="F60" i="24" s="1"/>
  <c r="F61" i="24" s="1"/>
  <c r="F62" i="24" s="1"/>
  <c r="F63" i="24" s="1"/>
  <c r="F64" i="24" s="1"/>
  <c r="F65" i="24" s="1"/>
  <c r="F66" i="24" s="1"/>
  <c r="F67" i="24" s="1"/>
  <c r="F68" i="24" s="1"/>
  <c r="K52" i="24"/>
  <c r="K55" i="24" s="1"/>
  <c r="F48" i="1"/>
  <c r="K51" i="1"/>
  <c r="F13" i="24"/>
  <c r="E13" i="24"/>
  <c r="H10" i="35"/>
  <c r="H14" i="35" s="1"/>
  <c r="I52" i="24"/>
  <c r="I53" i="24" s="1"/>
  <c r="E11" i="35"/>
  <c r="G48" i="1"/>
  <c r="F14" i="24"/>
  <c r="F15" i="24"/>
  <c r="F16" i="24" s="1"/>
  <c r="I10" i="24"/>
  <c r="J10" i="35"/>
  <c r="J52" i="24"/>
  <c r="J57" i="24" s="1"/>
  <c r="J58" i="24" s="1"/>
  <c r="J59" i="24" s="1"/>
  <c r="J60" i="24" s="1"/>
  <c r="J61" i="24" s="1"/>
  <c r="J62" i="24" s="1"/>
  <c r="J63" i="24" s="1"/>
  <c r="J64" i="24" s="1"/>
  <c r="J65" i="24" s="1"/>
  <c r="J66" i="24" s="1"/>
  <c r="J67" i="24" s="1"/>
  <c r="J68" i="24" s="1"/>
  <c r="G29" i="1"/>
  <c r="G31" i="1" s="1"/>
  <c r="D52" i="24"/>
  <c r="D57" i="24" s="1"/>
  <c r="D58" i="24" s="1"/>
  <c r="F19" i="47"/>
  <c r="F24" i="47" s="1"/>
  <c r="F25" i="47" s="1"/>
  <c r="F26" i="47" s="1"/>
  <c r="F19" i="43"/>
  <c r="F24" i="43" s="1"/>
  <c r="F25" i="43" s="1"/>
  <c r="F26" i="43" s="1"/>
  <c r="F19" i="27"/>
  <c r="F19" i="10"/>
  <c r="F24" i="10" s="1"/>
  <c r="F25" i="10" s="1"/>
  <c r="F26" i="10" s="1"/>
  <c r="F19" i="21"/>
  <c r="F19" i="17"/>
  <c r="F52" i="1"/>
  <c r="F53" i="1" s="1"/>
  <c r="F54" i="1" s="1"/>
  <c r="F55" i="1" s="1"/>
  <c r="F56" i="1" s="1"/>
  <c r="F57" i="1" s="1"/>
  <c r="F58" i="1" s="1"/>
  <c r="F59" i="1" s="1"/>
  <c r="F60" i="1" s="1"/>
  <c r="F61" i="1" s="1"/>
  <c r="F62" i="1" s="1"/>
  <c r="F63" i="1" s="1"/>
  <c r="E48" i="1"/>
  <c r="E29" i="1"/>
  <c r="E31" i="1" s="1"/>
  <c r="I29" i="1"/>
  <c r="I31" i="1" s="1"/>
  <c r="F29" i="1"/>
  <c r="F31" i="1" s="1"/>
  <c r="F19" i="52"/>
  <c r="F24" i="52" s="1"/>
  <c r="F25" i="52" s="1"/>
  <c r="F26" i="52" s="1"/>
  <c r="F50" i="1"/>
  <c r="K49" i="1"/>
  <c r="H51" i="1"/>
  <c r="E50" i="1"/>
  <c r="F49" i="1"/>
  <c r="K48" i="1"/>
  <c r="K50" i="1"/>
  <c r="H48" i="1"/>
  <c r="H50" i="1"/>
  <c r="E49" i="1"/>
  <c r="F19" i="50"/>
  <c r="G30" i="49"/>
  <c r="G34" i="49" s="1"/>
  <c r="D24" i="49"/>
  <c r="D25" i="49" s="1"/>
  <c r="D26" i="49" s="1"/>
  <c r="C29" i="49" s="1"/>
  <c r="J30" i="49"/>
  <c r="J34" i="49" s="1"/>
  <c r="F30" i="49"/>
  <c r="F34" i="49" s="1"/>
  <c r="I30" i="49"/>
  <c r="I34" i="49" s="1"/>
  <c r="E30" i="49"/>
  <c r="E34" i="49" s="1"/>
  <c r="D16" i="49"/>
  <c r="H30" i="49"/>
  <c r="H34" i="49" s="1"/>
  <c r="D30" i="49"/>
  <c r="D34" i="49" s="1"/>
  <c r="E15" i="49"/>
  <c r="E16" i="49" s="1"/>
  <c r="E11" i="49"/>
  <c r="I10" i="49"/>
  <c r="E12" i="49"/>
  <c r="H10" i="49"/>
  <c r="E13" i="49"/>
  <c r="K10" i="49"/>
  <c r="E14" i="49"/>
  <c r="J10" i="49"/>
  <c r="H52" i="49"/>
  <c r="D52" i="49"/>
  <c r="F12" i="49"/>
  <c r="I52" i="49"/>
  <c r="E52" i="49"/>
  <c r="F15" i="49"/>
  <c r="F16" i="49" s="1"/>
  <c r="F11" i="49"/>
  <c r="J52" i="49"/>
  <c r="F52" i="49"/>
  <c r="F14" i="49"/>
  <c r="K52" i="49"/>
  <c r="G52" i="49"/>
  <c r="J50" i="49"/>
  <c r="F13" i="49"/>
  <c r="J17" i="55"/>
  <c r="J20" i="55" s="1"/>
  <c r="J18" i="55"/>
  <c r="D22" i="55"/>
  <c r="D21" i="55"/>
  <c r="E19" i="55"/>
  <c r="E20" i="55"/>
  <c r="H17" i="55"/>
  <c r="H18" i="55"/>
  <c r="D60" i="55"/>
  <c r="D59" i="55"/>
  <c r="E33" i="55"/>
  <c r="E31" i="55"/>
  <c r="I33" i="55"/>
  <c r="I31" i="55"/>
  <c r="F33" i="55"/>
  <c r="F31" i="55"/>
  <c r="J33" i="55"/>
  <c r="J31" i="55"/>
  <c r="F19" i="55"/>
  <c r="K18" i="55"/>
  <c r="K19" i="55" s="1"/>
  <c r="K20" i="55" s="1"/>
  <c r="K21" i="55" s="1"/>
  <c r="K22" i="55" s="1"/>
  <c r="K23" i="55" s="1"/>
  <c r="K24" i="55" s="1"/>
  <c r="K25" i="55" s="1"/>
  <c r="K26" i="55" s="1"/>
  <c r="K17" i="55"/>
  <c r="D20" i="55"/>
  <c r="D19" i="55"/>
  <c r="D23" i="55" s="1"/>
  <c r="E21" i="55"/>
  <c r="E22" i="55"/>
  <c r="I18" i="55"/>
  <c r="I17" i="55"/>
  <c r="I20" i="55" s="1"/>
  <c r="F22" i="55"/>
  <c r="F21" i="55"/>
  <c r="G33" i="55"/>
  <c r="G31" i="55"/>
  <c r="D33" i="55"/>
  <c r="D31" i="55"/>
  <c r="H33" i="55"/>
  <c r="H31" i="55"/>
  <c r="J17" i="54"/>
  <c r="J20" i="54" s="1"/>
  <c r="J18" i="54"/>
  <c r="D22" i="54"/>
  <c r="D21" i="54"/>
  <c r="E19" i="54"/>
  <c r="E20" i="54"/>
  <c r="H17" i="54"/>
  <c r="H18" i="54"/>
  <c r="D60" i="54"/>
  <c r="D59" i="54"/>
  <c r="E33" i="54"/>
  <c r="E31" i="54"/>
  <c r="I33" i="54"/>
  <c r="I31" i="54"/>
  <c r="F33" i="54"/>
  <c r="F31" i="54"/>
  <c r="J33" i="54"/>
  <c r="J31" i="54"/>
  <c r="F19" i="54"/>
  <c r="K18" i="54"/>
  <c r="K19" i="54" s="1"/>
  <c r="K20" i="54" s="1"/>
  <c r="K21" i="54" s="1"/>
  <c r="K22" i="54" s="1"/>
  <c r="K23" i="54" s="1"/>
  <c r="K24" i="54" s="1"/>
  <c r="K25" i="54" s="1"/>
  <c r="K26" i="54" s="1"/>
  <c r="K17" i="54"/>
  <c r="D20" i="54"/>
  <c r="D19" i="54"/>
  <c r="D23" i="54" s="1"/>
  <c r="E21" i="54"/>
  <c r="E22" i="54"/>
  <c r="I18" i="54"/>
  <c r="I17" i="54"/>
  <c r="I20" i="54" s="1"/>
  <c r="F22" i="54"/>
  <c r="F21" i="54"/>
  <c r="G33" i="54"/>
  <c r="G31" i="54"/>
  <c r="D33" i="54"/>
  <c r="D31" i="54"/>
  <c r="H33" i="54"/>
  <c r="H31" i="54"/>
  <c r="J17" i="53"/>
  <c r="J20" i="53" s="1"/>
  <c r="J18" i="53"/>
  <c r="D22" i="53"/>
  <c r="D21" i="53"/>
  <c r="E19" i="53"/>
  <c r="E20" i="53"/>
  <c r="H17" i="53"/>
  <c r="H18" i="53"/>
  <c r="D60" i="53"/>
  <c r="D59" i="53"/>
  <c r="E33" i="53"/>
  <c r="E31" i="53"/>
  <c r="I33" i="53"/>
  <c r="I31" i="53"/>
  <c r="F33" i="53"/>
  <c r="F31" i="53"/>
  <c r="J33" i="53"/>
  <c r="J31" i="53"/>
  <c r="F19" i="53"/>
  <c r="K18" i="53"/>
  <c r="K19" i="53" s="1"/>
  <c r="K20" i="53" s="1"/>
  <c r="K21" i="53" s="1"/>
  <c r="K22" i="53" s="1"/>
  <c r="K23" i="53" s="1"/>
  <c r="K24" i="53" s="1"/>
  <c r="K25" i="53" s="1"/>
  <c r="K26" i="53" s="1"/>
  <c r="K17" i="53"/>
  <c r="D20" i="53"/>
  <c r="D19" i="53"/>
  <c r="D23" i="53" s="1"/>
  <c r="E21" i="53"/>
  <c r="E22" i="53"/>
  <c r="I18" i="53"/>
  <c r="I17" i="53"/>
  <c r="I20" i="53" s="1"/>
  <c r="F22" i="53"/>
  <c r="F21" i="53"/>
  <c r="G33" i="53"/>
  <c r="G31" i="53"/>
  <c r="D33" i="53"/>
  <c r="D31" i="53"/>
  <c r="H33" i="53"/>
  <c r="H31" i="53"/>
  <c r="J17" i="52"/>
  <c r="J20" i="52" s="1"/>
  <c r="J18" i="52"/>
  <c r="D22" i="52"/>
  <c r="D21" i="52"/>
  <c r="E19" i="52"/>
  <c r="E20" i="52"/>
  <c r="H17" i="52"/>
  <c r="H18" i="52"/>
  <c r="D60" i="52"/>
  <c r="D59" i="52"/>
  <c r="F23" i="52"/>
  <c r="E33" i="52"/>
  <c r="E31" i="52"/>
  <c r="I33" i="52"/>
  <c r="I31" i="52"/>
  <c r="F33" i="52"/>
  <c r="F31" i="52"/>
  <c r="J33" i="52"/>
  <c r="J31" i="52"/>
  <c r="K18" i="52"/>
  <c r="K19" i="52" s="1"/>
  <c r="K20" i="52" s="1"/>
  <c r="K21" i="52" s="1"/>
  <c r="K22" i="52" s="1"/>
  <c r="K23" i="52" s="1"/>
  <c r="K24" i="52" s="1"/>
  <c r="K25" i="52" s="1"/>
  <c r="K26" i="52" s="1"/>
  <c r="K17" i="52"/>
  <c r="D20" i="52"/>
  <c r="D19" i="52"/>
  <c r="D23" i="52" s="1"/>
  <c r="E21" i="52"/>
  <c r="E22" i="52"/>
  <c r="I18" i="52"/>
  <c r="I17" i="52"/>
  <c r="I20" i="52" s="1"/>
  <c r="F22" i="52"/>
  <c r="F21" i="52"/>
  <c r="G33" i="52"/>
  <c r="G31" i="52"/>
  <c r="D33" i="52"/>
  <c r="D31" i="52"/>
  <c r="H33" i="52"/>
  <c r="H31" i="52"/>
  <c r="J17" i="51"/>
  <c r="J20" i="51" s="1"/>
  <c r="J18" i="51"/>
  <c r="D22" i="51"/>
  <c r="D21" i="51"/>
  <c r="E19" i="51"/>
  <c r="E20" i="51"/>
  <c r="H17" i="51"/>
  <c r="H18" i="51"/>
  <c r="D60" i="51"/>
  <c r="D59" i="51"/>
  <c r="E33" i="51"/>
  <c r="E31" i="51"/>
  <c r="I33" i="51"/>
  <c r="I31" i="51"/>
  <c r="F33" i="51"/>
  <c r="F31" i="51"/>
  <c r="J33" i="51"/>
  <c r="J31" i="51"/>
  <c r="F19" i="51"/>
  <c r="K18" i="51"/>
  <c r="K19" i="51" s="1"/>
  <c r="K20" i="51" s="1"/>
  <c r="K21" i="51" s="1"/>
  <c r="K22" i="51" s="1"/>
  <c r="K23" i="51" s="1"/>
  <c r="K24" i="51" s="1"/>
  <c r="K25" i="51" s="1"/>
  <c r="K26" i="51" s="1"/>
  <c r="K17" i="51"/>
  <c r="D20" i="51"/>
  <c r="D19" i="51"/>
  <c r="D23" i="51" s="1"/>
  <c r="E21" i="51"/>
  <c r="E22" i="51"/>
  <c r="I18" i="51"/>
  <c r="I17" i="51"/>
  <c r="I20" i="51" s="1"/>
  <c r="F22" i="51"/>
  <c r="F21" i="51"/>
  <c r="G33" i="51"/>
  <c r="G31" i="51"/>
  <c r="D33" i="51"/>
  <c r="D31" i="51"/>
  <c r="H33" i="51"/>
  <c r="H31" i="51"/>
  <c r="J17" i="50"/>
  <c r="J20" i="50" s="1"/>
  <c r="J18" i="50"/>
  <c r="D22" i="50"/>
  <c r="D21" i="50"/>
  <c r="E19" i="50"/>
  <c r="E20" i="50"/>
  <c r="H17" i="50"/>
  <c r="H18" i="50"/>
  <c r="D60" i="50"/>
  <c r="D59" i="50"/>
  <c r="F24" i="50"/>
  <c r="F25" i="50" s="1"/>
  <c r="F26" i="50" s="1"/>
  <c r="F23" i="50"/>
  <c r="E33" i="50"/>
  <c r="E31" i="50"/>
  <c r="I33" i="50"/>
  <c r="I31" i="50"/>
  <c r="F33" i="50"/>
  <c r="F31" i="50"/>
  <c r="J33" i="50"/>
  <c r="J31" i="50"/>
  <c r="K18" i="50"/>
  <c r="K19" i="50" s="1"/>
  <c r="K20" i="50" s="1"/>
  <c r="K21" i="50" s="1"/>
  <c r="K22" i="50" s="1"/>
  <c r="K23" i="50" s="1"/>
  <c r="K24" i="50" s="1"/>
  <c r="K25" i="50" s="1"/>
  <c r="K26" i="50" s="1"/>
  <c r="K17" i="50"/>
  <c r="D20" i="50"/>
  <c r="D19" i="50"/>
  <c r="D23" i="50" s="1"/>
  <c r="E21" i="50"/>
  <c r="E22" i="50"/>
  <c r="I18" i="50"/>
  <c r="I17" i="50"/>
  <c r="I20" i="50" s="1"/>
  <c r="F22" i="50"/>
  <c r="F21" i="50"/>
  <c r="G33" i="50"/>
  <c r="G31" i="50"/>
  <c r="D33" i="50"/>
  <c r="D31" i="50"/>
  <c r="H33" i="50"/>
  <c r="H31" i="50"/>
  <c r="J17" i="48"/>
  <c r="J20" i="48" s="1"/>
  <c r="J18" i="48"/>
  <c r="D22" i="48"/>
  <c r="D21" i="48"/>
  <c r="E19" i="48"/>
  <c r="E20" i="48"/>
  <c r="H17" i="48"/>
  <c r="H18" i="48"/>
  <c r="D60" i="48"/>
  <c r="D59" i="48"/>
  <c r="E33" i="48"/>
  <c r="E31" i="48"/>
  <c r="I33" i="48"/>
  <c r="I31" i="48"/>
  <c r="F33" i="48"/>
  <c r="F31" i="48"/>
  <c r="J33" i="48"/>
  <c r="J31" i="48"/>
  <c r="F19" i="48"/>
  <c r="K18" i="48"/>
  <c r="K19" i="48" s="1"/>
  <c r="K20" i="48" s="1"/>
  <c r="K21" i="48" s="1"/>
  <c r="K22" i="48" s="1"/>
  <c r="K23" i="48" s="1"/>
  <c r="K24" i="48" s="1"/>
  <c r="K25" i="48" s="1"/>
  <c r="K26" i="48" s="1"/>
  <c r="K17" i="48"/>
  <c r="D20" i="48"/>
  <c r="D19" i="48"/>
  <c r="D23" i="48" s="1"/>
  <c r="E21" i="48"/>
  <c r="E22" i="48"/>
  <c r="I18" i="48"/>
  <c r="I17" i="48"/>
  <c r="I20" i="48" s="1"/>
  <c r="F22" i="48"/>
  <c r="F21" i="48"/>
  <c r="G33" i="48"/>
  <c r="G31" i="48"/>
  <c r="D33" i="48"/>
  <c r="D31" i="48"/>
  <c r="H33" i="48"/>
  <c r="H31" i="48"/>
  <c r="E19" i="47"/>
  <c r="E20" i="47"/>
  <c r="H17" i="47"/>
  <c r="H18" i="47"/>
  <c r="D60" i="47"/>
  <c r="D59" i="47"/>
  <c r="E33" i="47"/>
  <c r="E31" i="47"/>
  <c r="I33" i="47"/>
  <c r="I31" i="47"/>
  <c r="F33" i="47"/>
  <c r="F31" i="47"/>
  <c r="J33" i="47"/>
  <c r="J31" i="47"/>
  <c r="J17" i="47"/>
  <c r="J20" i="47" s="1"/>
  <c r="J18" i="47"/>
  <c r="D22" i="47"/>
  <c r="D21" i="47"/>
  <c r="E21" i="47"/>
  <c r="E22" i="47"/>
  <c r="I18" i="47"/>
  <c r="I17" i="47"/>
  <c r="I20" i="47" s="1"/>
  <c r="F22" i="47"/>
  <c r="F21" i="47"/>
  <c r="G33" i="47"/>
  <c r="G31" i="47"/>
  <c r="D33" i="47"/>
  <c r="D31" i="47"/>
  <c r="H33" i="47"/>
  <c r="H31" i="47"/>
  <c r="K18" i="47"/>
  <c r="K19" i="47" s="1"/>
  <c r="K20" i="47" s="1"/>
  <c r="K21" i="47" s="1"/>
  <c r="K22" i="47" s="1"/>
  <c r="K23" i="47" s="1"/>
  <c r="K24" i="47" s="1"/>
  <c r="K25" i="47" s="1"/>
  <c r="K26" i="47" s="1"/>
  <c r="K17" i="47"/>
  <c r="D20" i="47"/>
  <c r="D19" i="47"/>
  <c r="D23" i="47" s="1"/>
  <c r="I29" i="46"/>
  <c r="G29" i="46"/>
  <c r="E29" i="46"/>
  <c r="H29" i="46"/>
  <c r="D29" i="46"/>
  <c r="J29" i="46"/>
  <c r="F29" i="46"/>
  <c r="H57" i="46"/>
  <c r="H58" i="46" s="1"/>
  <c r="H59" i="46" s="1"/>
  <c r="H60" i="46" s="1"/>
  <c r="H61" i="46" s="1"/>
  <c r="H62" i="46" s="1"/>
  <c r="H63" i="46" s="1"/>
  <c r="H64" i="46" s="1"/>
  <c r="H65" i="46" s="1"/>
  <c r="H66" i="46" s="1"/>
  <c r="H67" i="46" s="1"/>
  <c r="H68" i="46" s="1"/>
  <c r="H56" i="46"/>
  <c r="H55" i="46"/>
  <c r="H54" i="46"/>
  <c r="H53" i="46"/>
  <c r="F57" i="46"/>
  <c r="F58" i="46" s="1"/>
  <c r="F59" i="46" s="1"/>
  <c r="F60" i="46" s="1"/>
  <c r="F61" i="46" s="1"/>
  <c r="F62" i="46" s="1"/>
  <c r="F63" i="46" s="1"/>
  <c r="F64" i="46" s="1"/>
  <c r="F65" i="46" s="1"/>
  <c r="F66" i="46" s="1"/>
  <c r="F67" i="46" s="1"/>
  <c r="F68" i="46" s="1"/>
  <c r="F56" i="46"/>
  <c r="F55" i="46"/>
  <c r="F54" i="46"/>
  <c r="F53" i="46"/>
  <c r="F17" i="46"/>
  <c r="F20" i="46" s="1"/>
  <c r="F18" i="46"/>
  <c r="E57" i="46"/>
  <c r="E58" i="46" s="1"/>
  <c r="E59" i="46" s="1"/>
  <c r="E60" i="46" s="1"/>
  <c r="E61" i="46" s="1"/>
  <c r="E62" i="46" s="1"/>
  <c r="E63" i="46" s="1"/>
  <c r="E64" i="46" s="1"/>
  <c r="E65" i="46" s="1"/>
  <c r="E66" i="46" s="1"/>
  <c r="E67" i="46" s="1"/>
  <c r="E68" i="46" s="1"/>
  <c r="E56" i="46"/>
  <c r="E55" i="46"/>
  <c r="E54" i="46"/>
  <c r="E53" i="46"/>
  <c r="I57" i="46"/>
  <c r="I58" i="46" s="1"/>
  <c r="I59" i="46" s="1"/>
  <c r="I60" i="46" s="1"/>
  <c r="I61" i="46" s="1"/>
  <c r="I62" i="46" s="1"/>
  <c r="I63" i="46" s="1"/>
  <c r="I64" i="46" s="1"/>
  <c r="I65" i="46" s="1"/>
  <c r="I66" i="46" s="1"/>
  <c r="I67" i="46" s="1"/>
  <c r="I68" i="46" s="1"/>
  <c r="I56" i="46"/>
  <c r="I55" i="46"/>
  <c r="I54" i="46"/>
  <c r="I53" i="46"/>
  <c r="K15" i="46"/>
  <c r="K16" i="46" s="1"/>
  <c r="K13" i="46"/>
  <c r="K11" i="46"/>
  <c r="K12" i="46"/>
  <c r="K14" i="46"/>
  <c r="I15" i="46"/>
  <c r="I16" i="46" s="1"/>
  <c r="I13" i="46"/>
  <c r="I11" i="46"/>
  <c r="I14" i="46"/>
  <c r="I12" i="46"/>
  <c r="E18" i="46"/>
  <c r="E17" i="46"/>
  <c r="J14" i="46"/>
  <c r="J12" i="46"/>
  <c r="J15" i="46"/>
  <c r="J16" i="46" s="1"/>
  <c r="J11" i="46"/>
  <c r="J13" i="46"/>
  <c r="D17" i="46"/>
  <c r="D18" i="46"/>
  <c r="D57" i="46"/>
  <c r="D58" i="46" s="1"/>
  <c r="D56" i="46"/>
  <c r="D55" i="46"/>
  <c r="D54" i="46"/>
  <c r="D53" i="46"/>
  <c r="J57" i="46"/>
  <c r="J58" i="46" s="1"/>
  <c r="J59" i="46" s="1"/>
  <c r="J60" i="46" s="1"/>
  <c r="J61" i="46" s="1"/>
  <c r="J62" i="46" s="1"/>
  <c r="J63" i="46" s="1"/>
  <c r="J64" i="46" s="1"/>
  <c r="J65" i="46" s="1"/>
  <c r="J66" i="46" s="1"/>
  <c r="J67" i="46" s="1"/>
  <c r="J68" i="46" s="1"/>
  <c r="J56" i="46"/>
  <c r="J55" i="46"/>
  <c r="J54" i="46"/>
  <c r="J53" i="46"/>
  <c r="G57" i="46"/>
  <c r="G58" i="46" s="1"/>
  <c r="G59" i="46" s="1"/>
  <c r="G60" i="46" s="1"/>
  <c r="G61" i="46" s="1"/>
  <c r="G62" i="46" s="1"/>
  <c r="G63" i="46" s="1"/>
  <c r="G64" i="46" s="1"/>
  <c r="G65" i="46" s="1"/>
  <c r="G66" i="46" s="1"/>
  <c r="G67" i="46" s="1"/>
  <c r="G68" i="46" s="1"/>
  <c r="G56" i="46"/>
  <c r="G55" i="46"/>
  <c r="G54" i="46"/>
  <c r="G53" i="46"/>
  <c r="K57" i="46"/>
  <c r="K58" i="46" s="1"/>
  <c r="K59" i="46" s="1"/>
  <c r="K60" i="46" s="1"/>
  <c r="K61" i="46" s="1"/>
  <c r="K62" i="46" s="1"/>
  <c r="K63" i="46" s="1"/>
  <c r="K64" i="46" s="1"/>
  <c r="K65" i="46" s="1"/>
  <c r="K66" i="46" s="1"/>
  <c r="K67" i="46" s="1"/>
  <c r="K68" i="46" s="1"/>
  <c r="K56" i="46"/>
  <c r="K55" i="46"/>
  <c r="K54" i="46"/>
  <c r="K53" i="46"/>
  <c r="H14" i="46"/>
  <c r="H12" i="46"/>
  <c r="H13" i="46"/>
  <c r="H15" i="46"/>
  <c r="H16" i="46" s="1"/>
  <c r="H11" i="46"/>
  <c r="F19" i="42"/>
  <c r="F19" i="40"/>
  <c r="F24" i="40" s="1"/>
  <c r="F25" i="40" s="1"/>
  <c r="F26" i="40" s="1"/>
  <c r="J5" i="40" s="1"/>
  <c r="J17" i="45"/>
  <c r="J20" i="45" s="1"/>
  <c r="J18" i="45"/>
  <c r="D22" i="45"/>
  <c r="D21" i="45"/>
  <c r="E19" i="45"/>
  <c r="E20" i="45"/>
  <c r="H17" i="45"/>
  <c r="H18" i="45"/>
  <c r="D60" i="45"/>
  <c r="D59" i="45"/>
  <c r="E33" i="45"/>
  <c r="E31" i="45"/>
  <c r="I33" i="45"/>
  <c r="I31" i="45"/>
  <c r="F33" i="45"/>
  <c r="F31" i="45"/>
  <c r="J33" i="45"/>
  <c r="J31" i="45"/>
  <c r="F19" i="45"/>
  <c r="K18" i="45"/>
  <c r="K19" i="45" s="1"/>
  <c r="K20" i="45" s="1"/>
  <c r="K21" i="45" s="1"/>
  <c r="K22" i="45" s="1"/>
  <c r="K23" i="45" s="1"/>
  <c r="K24" i="45" s="1"/>
  <c r="K25" i="45" s="1"/>
  <c r="K26" i="45" s="1"/>
  <c r="K17" i="45"/>
  <c r="D20" i="45"/>
  <c r="D19" i="45"/>
  <c r="D23" i="45" s="1"/>
  <c r="E21" i="45"/>
  <c r="E22" i="45"/>
  <c r="I18" i="45"/>
  <c r="I17" i="45"/>
  <c r="I20" i="45" s="1"/>
  <c r="F22" i="45"/>
  <c r="F21" i="45"/>
  <c r="G33" i="45"/>
  <c r="G31" i="45"/>
  <c r="D33" i="45"/>
  <c r="D31" i="45"/>
  <c r="H33" i="45"/>
  <c r="H31" i="45"/>
  <c r="J17" i="44"/>
  <c r="J20" i="44" s="1"/>
  <c r="J18" i="44"/>
  <c r="D22" i="44"/>
  <c r="D21" i="44"/>
  <c r="E19" i="44"/>
  <c r="E20" i="44"/>
  <c r="H17" i="44"/>
  <c r="H18" i="44"/>
  <c r="D60" i="44"/>
  <c r="D59" i="44"/>
  <c r="E33" i="44"/>
  <c r="E31" i="44"/>
  <c r="I33" i="44"/>
  <c r="I31" i="44"/>
  <c r="F33" i="44"/>
  <c r="F31" i="44"/>
  <c r="J33" i="44"/>
  <c r="J31" i="44"/>
  <c r="F19" i="44"/>
  <c r="K18" i="44"/>
  <c r="K19" i="44" s="1"/>
  <c r="K20" i="44" s="1"/>
  <c r="K21" i="44" s="1"/>
  <c r="K22" i="44" s="1"/>
  <c r="K23" i="44" s="1"/>
  <c r="K24" i="44" s="1"/>
  <c r="K25" i="44" s="1"/>
  <c r="K26" i="44" s="1"/>
  <c r="K17" i="44"/>
  <c r="D20" i="44"/>
  <c r="D19" i="44"/>
  <c r="D23" i="44" s="1"/>
  <c r="E21" i="44"/>
  <c r="E22" i="44"/>
  <c r="I18" i="44"/>
  <c r="I17" i="44"/>
  <c r="I20" i="44" s="1"/>
  <c r="F22" i="44"/>
  <c r="F21" i="44"/>
  <c r="G33" i="44"/>
  <c r="G31" i="44"/>
  <c r="D33" i="44"/>
  <c r="D31" i="44"/>
  <c r="H33" i="44"/>
  <c r="H31" i="44"/>
  <c r="D20" i="43"/>
  <c r="D19" i="43"/>
  <c r="K18" i="43"/>
  <c r="K19" i="43" s="1"/>
  <c r="K20" i="43" s="1"/>
  <c r="K21" i="43" s="1"/>
  <c r="K22" i="43" s="1"/>
  <c r="K23" i="43" s="1"/>
  <c r="K24" i="43" s="1"/>
  <c r="K25" i="43" s="1"/>
  <c r="K26" i="43" s="1"/>
  <c r="K17" i="43"/>
  <c r="E33" i="43"/>
  <c r="E31" i="43"/>
  <c r="I33" i="43"/>
  <c r="I31" i="43"/>
  <c r="F33" i="43"/>
  <c r="F31" i="43"/>
  <c r="J33" i="43"/>
  <c r="J31" i="43"/>
  <c r="E19" i="43"/>
  <c r="E20" i="43"/>
  <c r="H17" i="43"/>
  <c r="H18" i="43"/>
  <c r="D60" i="43"/>
  <c r="D59" i="43"/>
  <c r="D22" i="43"/>
  <c r="D23" i="43"/>
  <c r="D21" i="43"/>
  <c r="J17" i="43"/>
  <c r="J20" i="43" s="1"/>
  <c r="J18" i="43"/>
  <c r="G33" i="43"/>
  <c r="G31" i="43"/>
  <c r="D33" i="43"/>
  <c r="D31" i="43"/>
  <c r="H33" i="43"/>
  <c r="H31" i="43"/>
  <c r="E21" i="43"/>
  <c r="E22" i="43"/>
  <c r="I18" i="43"/>
  <c r="I17" i="43"/>
  <c r="I20" i="43" s="1"/>
  <c r="F22" i="43"/>
  <c r="F21" i="43"/>
  <c r="G33" i="42"/>
  <c r="G31" i="42"/>
  <c r="D33" i="42"/>
  <c r="D31" i="42"/>
  <c r="H33" i="42"/>
  <c r="H31" i="42"/>
  <c r="E21" i="42"/>
  <c r="E22" i="42"/>
  <c r="I18" i="42"/>
  <c r="I17" i="42"/>
  <c r="I20" i="42" s="1"/>
  <c r="F22" i="42"/>
  <c r="F21" i="42"/>
  <c r="D22" i="42"/>
  <c r="D21" i="42"/>
  <c r="J17" i="42"/>
  <c r="J20" i="42" s="1"/>
  <c r="J18" i="42"/>
  <c r="E33" i="42"/>
  <c r="E31" i="42"/>
  <c r="I33" i="42"/>
  <c r="I31" i="42"/>
  <c r="F33" i="42"/>
  <c r="F31" i="42"/>
  <c r="J33" i="42"/>
  <c r="J31" i="42"/>
  <c r="E19" i="42"/>
  <c r="E20" i="42"/>
  <c r="H17" i="42"/>
  <c r="H18" i="42"/>
  <c r="D60" i="42"/>
  <c r="D59" i="42"/>
  <c r="F24" i="42"/>
  <c r="F25" i="42" s="1"/>
  <c r="F26" i="42" s="1"/>
  <c r="F23" i="42"/>
  <c r="D20" i="42"/>
  <c r="D19" i="42"/>
  <c r="D23" i="42" s="1"/>
  <c r="K18" i="42"/>
  <c r="K19" i="42" s="1"/>
  <c r="K20" i="42" s="1"/>
  <c r="K21" i="42" s="1"/>
  <c r="K22" i="42" s="1"/>
  <c r="K23" i="42" s="1"/>
  <c r="K24" i="42" s="1"/>
  <c r="K25" i="42" s="1"/>
  <c r="K26" i="42" s="1"/>
  <c r="K17" i="42"/>
  <c r="J17" i="41"/>
  <c r="J20" i="41" s="1"/>
  <c r="J18" i="41"/>
  <c r="D22" i="41"/>
  <c r="D21" i="41"/>
  <c r="E19" i="41"/>
  <c r="E20" i="41"/>
  <c r="H17" i="41"/>
  <c r="H18" i="41"/>
  <c r="D60" i="41"/>
  <c r="D59" i="41"/>
  <c r="E33" i="41"/>
  <c r="E31" i="41"/>
  <c r="I33" i="41"/>
  <c r="I31" i="41"/>
  <c r="F33" i="41"/>
  <c r="F31" i="41"/>
  <c r="J33" i="41"/>
  <c r="J31" i="41"/>
  <c r="F19" i="41"/>
  <c r="K18" i="41"/>
  <c r="K19" i="41" s="1"/>
  <c r="K20" i="41" s="1"/>
  <c r="K21" i="41" s="1"/>
  <c r="K22" i="41" s="1"/>
  <c r="K23" i="41" s="1"/>
  <c r="K24" i="41" s="1"/>
  <c r="K25" i="41" s="1"/>
  <c r="K26" i="41" s="1"/>
  <c r="K17" i="41"/>
  <c r="D20" i="41"/>
  <c r="D19" i="41"/>
  <c r="D23" i="41" s="1"/>
  <c r="E21" i="41"/>
  <c r="E22" i="41"/>
  <c r="I18" i="41"/>
  <c r="I17" i="41"/>
  <c r="I20" i="41" s="1"/>
  <c r="F22" i="41"/>
  <c r="F21" i="41"/>
  <c r="G33" i="41"/>
  <c r="G31" i="41"/>
  <c r="D33" i="41"/>
  <c r="D31" i="41"/>
  <c r="H33" i="41"/>
  <c r="H31" i="41"/>
  <c r="E33" i="40"/>
  <c r="E31" i="40"/>
  <c r="I33" i="40"/>
  <c r="I31" i="40"/>
  <c r="F33" i="40"/>
  <c r="F31" i="40"/>
  <c r="J33" i="40"/>
  <c r="J31" i="40"/>
  <c r="E19" i="40"/>
  <c r="E20" i="40"/>
  <c r="H17" i="40"/>
  <c r="H18" i="40"/>
  <c r="K18" i="40"/>
  <c r="K19" i="40" s="1"/>
  <c r="K20" i="40" s="1"/>
  <c r="K21" i="40" s="1"/>
  <c r="K22" i="40" s="1"/>
  <c r="K23" i="40" s="1"/>
  <c r="K24" i="40" s="1"/>
  <c r="K25" i="40" s="1"/>
  <c r="K26" i="40" s="1"/>
  <c r="K17" i="40"/>
  <c r="G33" i="40"/>
  <c r="G31" i="40"/>
  <c r="D33" i="40"/>
  <c r="D31" i="40"/>
  <c r="H33" i="40"/>
  <c r="H31" i="40"/>
  <c r="E21" i="40"/>
  <c r="F22" i="40"/>
  <c r="F21" i="40"/>
  <c r="D22" i="40"/>
  <c r="J17" i="40"/>
  <c r="J20" i="40" s="1"/>
  <c r="J18" i="40"/>
  <c r="J30" i="39"/>
  <c r="J34" i="39" s="1"/>
  <c r="H30" i="39"/>
  <c r="H34" i="39" s="1"/>
  <c r="F30" i="39"/>
  <c r="F34" i="39" s="1"/>
  <c r="D30" i="39"/>
  <c r="D34" i="39" s="1"/>
  <c r="G30" i="39"/>
  <c r="G34" i="39" s="1"/>
  <c r="D24" i="39"/>
  <c r="D25" i="39" s="1"/>
  <c r="D26" i="39" s="1"/>
  <c r="C29" i="39" s="1"/>
  <c r="D16" i="39"/>
  <c r="I30" i="39"/>
  <c r="I34" i="39" s="1"/>
  <c r="E30" i="39"/>
  <c r="E34" i="39" s="1"/>
  <c r="K52" i="39"/>
  <c r="I52" i="39"/>
  <c r="G52" i="39"/>
  <c r="E52" i="39"/>
  <c r="J50" i="39"/>
  <c r="F15" i="39"/>
  <c r="F16" i="39" s="1"/>
  <c r="F13" i="39"/>
  <c r="F11" i="39"/>
  <c r="H52" i="39"/>
  <c r="D52" i="39"/>
  <c r="F14" i="39"/>
  <c r="J52" i="39"/>
  <c r="F52" i="39"/>
  <c r="F12" i="39"/>
  <c r="E14" i="39"/>
  <c r="E12" i="39"/>
  <c r="J10" i="39"/>
  <c r="H10" i="39"/>
  <c r="E13" i="39"/>
  <c r="K10" i="39"/>
  <c r="E15" i="39"/>
  <c r="E16" i="39" s="1"/>
  <c r="E11" i="39"/>
  <c r="I10" i="39"/>
  <c r="J17" i="38"/>
  <c r="J20" i="38" s="1"/>
  <c r="J18" i="38"/>
  <c r="D22" i="38"/>
  <c r="D21" i="38"/>
  <c r="E19" i="38"/>
  <c r="E20" i="38"/>
  <c r="H17" i="38"/>
  <c r="H18" i="38"/>
  <c r="D60" i="38"/>
  <c r="D59" i="38"/>
  <c r="E33" i="38"/>
  <c r="E31" i="38"/>
  <c r="I33" i="38"/>
  <c r="I31" i="38"/>
  <c r="F33" i="38"/>
  <c r="F31" i="38"/>
  <c r="J33" i="38"/>
  <c r="J31" i="38"/>
  <c r="F19" i="38"/>
  <c r="K18" i="38"/>
  <c r="K19" i="38" s="1"/>
  <c r="K20" i="38" s="1"/>
  <c r="K21" i="38" s="1"/>
  <c r="K22" i="38" s="1"/>
  <c r="K23" i="38" s="1"/>
  <c r="K24" i="38" s="1"/>
  <c r="K25" i="38" s="1"/>
  <c r="K26" i="38" s="1"/>
  <c r="K17" i="38"/>
  <c r="D20" i="38"/>
  <c r="D19" i="38"/>
  <c r="D23" i="38" s="1"/>
  <c r="E21" i="38"/>
  <c r="E22" i="38"/>
  <c r="I18" i="38"/>
  <c r="I17" i="38"/>
  <c r="I20" i="38" s="1"/>
  <c r="F22" i="38"/>
  <c r="F21" i="38"/>
  <c r="G33" i="38"/>
  <c r="G31" i="38"/>
  <c r="D33" i="38"/>
  <c r="D31" i="38"/>
  <c r="H33" i="38"/>
  <c r="H31" i="38"/>
  <c r="J17" i="37"/>
  <c r="J20" i="37" s="1"/>
  <c r="J18" i="37"/>
  <c r="D22" i="37"/>
  <c r="D21" i="37"/>
  <c r="E19" i="37"/>
  <c r="E20" i="37"/>
  <c r="H17" i="37"/>
  <c r="H18" i="37"/>
  <c r="D60" i="37"/>
  <c r="D59" i="37"/>
  <c r="E33" i="37"/>
  <c r="E31" i="37"/>
  <c r="I33" i="37"/>
  <c r="I31" i="37"/>
  <c r="F33" i="37"/>
  <c r="F31" i="37"/>
  <c r="J33" i="37"/>
  <c r="J31" i="37"/>
  <c r="F19" i="37"/>
  <c r="K18" i="37"/>
  <c r="K19" i="37" s="1"/>
  <c r="K20" i="37" s="1"/>
  <c r="K21" i="37" s="1"/>
  <c r="K22" i="37" s="1"/>
  <c r="K23" i="37" s="1"/>
  <c r="K24" i="37" s="1"/>
  <c r="K25" i="37" s="1"/>
  <c r="K26" i="37" s="1"/>
  <c r="K17" i="37"/>
  <c r="D20" i="37"/>
  <c r="D19" i="37"/>
  <c r="D23" i="37" s="1"/>
  <c r="E21" i="37"/>
  <c r="E22" i="37"/>
  <c r="I18" i="37"/>
  <c r="I17" i="37"/>
  <c r="I20" i="37" s="1"/>
  <c r="F22" i="37"/>
  <c r="F21" i="37"/>
  <c r="G33" i="37"/>
  <c r="G31" i="37"/>
  <c r="D33" i="37"/>
  <c r="D31" i="37"/>
  <c r="H33" i="37"/>
  <c r="H31" i="37"/>
  <c r="F19" i="25"/>
  <c r="J30" i="36"/>
  <c r="J34" i="36" s="1"/>
  <c r="H30" i="36"/>
  <c r="H34" i="36" s="1"/>
  <c r="F30" i="36"/>
  <c r="F34" i="36" s="1"/>
  <c r="D30" i="36"/>
  <c r="D34" i="36" s="1"/>
  <c r="G30" i="36"/>
  <c r="G34" i="36" s="1"/>
  <c r="D24" i="36"/>
  <c r="D25" i="36" s="1"/>
  <c r="D26" i="36" s="1"/>
  <c r="C29" i="36" s="1"/>
  <c r="D16" i="36"/>
  <c r="I30" i="36"/>
  <c r="I34" i="36" s="1"/>
  <c r="E30" i="36"/>
  <c r="E34" i="36" s="1"/>
  <c r="K52" i="36"/>
  <c r="I52" i="36"/>
  <c r="G52" i="36"/>
  <c r="E52" i="36"/>
  <c r="J50" i="36"/>
  <c r="F15" i="36"/>
  <c r="F16" i="36" s="1"/>
  <c r="F13" i="36"/>
  <c r="F11" i="36"/>
  <c r="H52" i="36"/>
  <c r="D52" i="36"/>
  <c r="F14" i="36"/>
  <c r="J52" i="36"/>
  <c r="F52" i="36"/>
  <c r="F12" i="36"/>
  <c r="E14" i="36"/>
  <c r="E12" i="36"/>
  <c r="J10" i="36"/>
  <c r="H10" i="36"/>
  <c r="E13" i="36"/>
  <c r="K10" i="36"/>
  <c r="E15" i="36"/>
  <c r="E16" i="36" s="1"/>
  <c r="E11" i="36"/>
  <c r="I10" i="36"/>
  <c r="H13" i="35"/>
  <c r="H15" i="35"/>
  <c r="H16" i="35" s="1"/>
  <c r="H11" i="35"/>
  <c r="D17" i="35"/>
  <c r="D18" i="35"/>
  <c r="D57" i="35"/>
  <c r="D58" i="35" s="1"/>
  <c r="D56" i="35"/>
  <c r="D55" i="35"/>
  <c r="D54" i="35"/>
  <c r="D53" i="35"/>
  <c r="J57" i="35"/>
  <c r="J58" i="35" s="1"/>
  <c r="J59" i="35" s="1"/>
  <c r="J60" i="35" s="1"/>
  <c r="J61" i="35" s="1"/>
  <c r="J62" i="35" s="1"/>
  <c r="J63" i="35" s="1"/>
  <c r="J64" i="35" s="1"/>
  <c r="J65" i="35" s="1"/>
  <c r="J66" i="35" s="1"/>
  <c r="J67" i="35" s="1"/>
  <c r="J68" i="35" s="1"/>
  <c r="J56" i="35"/>
  <c r="J55" i="35"/>
  <c r="J54" i="35"/>
  <c r="J53" i="35"/>
  <c r="G57" i="35"/>
  <c r="G58" i="35" s="1"/>
  <c r="G59" i="35" s="1"/>
  <c r="G60" i="35" s="1"/>
  <c r="G61" i="35" s="1"/>
  <c r="G62" i="35" s="1"/>
  <c r="G63" i="35" s="1"/>
  <c r="G64" i="35" s="1"/>
  <c r="G65" i="35" s="1"/>
  <c r="G66" i="35" s="1"/>
  <c r="G67" i="35" s="1"/>
  <c r="G68" i="35" s="1"/>
  <c r="G56" i="35"/>
  <c r="G55" i="35"/>
  <c r="G54" i="35"/>
  <c r="G53" i="35"/>
  <c r="K57" i="35"/>
  <c r="K58" i="35" s="1"/>
  <c r="K59" i="35" s="1"/>
  <c r="K60" i="35" s="1"/>
  <c r="K61" i="35" s="1"/>
  <c r="K62" i="35" s="1"/>
  <c r="K63" i="35" s="1"/>
  <c r="K64" i="35" s="1"/>
  <c r="K65" i="35" s="1"/>
  <c r="K66" i="35" s="1"/>
  <c r="K67" i="35" s="1"/>
  <c r="K68" i="35" s="1"/>
  <c r="K56" i="35"/>
  <c r="K55" i="35"/>
  <c r="K54" i="35"/>
  <c r="K53" i="35"/>
  <c r="K15" i="35"/>
  <c r="K16" i="35" s="1"/>
  <c r="K13" i="35"/>
  <c r="K11" i="35"/>
  <c r="K12" i="35"/>
  <c r="K14" i="35"/>
  <c r="I15" i="35"/>
  <c r="I16" i="35" s="1"/>
  <c r="I13" i="35"/>
  <c r="I11" i="35"/>
  <c r="I14" i="35"/>
  <c r="I12" i="35"/>
  <c r="E18" i="35"/>
  <c r="E17" i="35"/>
  <c r="J14" i="35"/>
  <c r="J12" i="35"/>
  <c r="J15" i="35"/>
  <c r="J16" i="35" s="1"/>
  <c r="J11" i="35"/>
  <c r="J13" i="35"/>
  <c r="I29" i="35"/>
  <c r="G29" i="35"/>
  <c r="E29" i="35"/>
  <c r="H29" i="35"/>
  <c r="D29" i="35"/>
  <c r="J29" i="35"/>
  <c r="F29" i="35"/>
  <c r="H57" i="35"/>
  <c r="H58" i="35" s="1"/>
  <c r="H59" i="35" s="1"/>
  <c r="H60" i="35" s="1"/>
  <c r="H61" i="35" s="1"/>
  <c r="H62" i="35" s="1"/>
  <c r="H63" i="35" s="1"/>
  <c r="H64" i="35" s="1"/>
  <c r="H65" i="35" s="1"/>
  <c r="H66" i="35" s="1"/>
  <c r="H67" i="35" s="1"/>
  <c r="H68" i="35" s="1"/>
  <c r="H56" i="35"/>
  <c r="H55" i="35"/>
  <c r="H54" i="35"/>
  <c r="H53" i="35"/>
  <c r="F57" i="35"/>
  <c r="F58" i="35" s="1"/>
  <c r="F59" i="35" s="1"/>
  <c r="F60" i="35" s="1"/>
  <c r="F61" i="35" s="1"/>
  <c r="F62" i="35" s="1"/>
  <c r="F63" i="35" s="1"/>
  <c r="F64" i="35" s="1"/>
  <c r="F65" i="35" s="1"/>
  <c r="F66" i="35" s="1"/>
  <c r="F67" i="35" s="1"/>
  <c r="F68" i="35" s="1"/>
  <c r="F56" i="35"/>
  <c r="F55" i="35"/>
  <c r="F54" i="35"/>
  <c r="F53" i="35"/>
  <c r="F17" i="35"/>
  <c r="F20" i="35" s="1"/>
  <c r="F18" i="35"/>
  <c r="E57" i="35"/>
  <c r="E58" i="35" s="1"/>
  <c r="E59" i="35" s="1"/>
  <c r="E60" i="35" s="1"/>
  <c r="E61" i="35" s="1"/>
  <c r="E62" i="35" s="1"/>
  <c r="E63" i="35" s="1"/>
  <c r="E64" i="35" s="1"/>
  <c r="E65" i="35" s="1"/>
  <c r="E66" i="35" s="1"/>
  <c r="E67" i="35" s="1"/>
  <c r="E68" i="35" s="1"/>
  <c r="E56" i="35"/>
  <c r="E55" i="35"/>
  <c r="E54" i="35"/>
  <c r="E53" i="35"/>
  <c r="I57" i="35"/>
  <c r="I58" i="35" s="1"/>
  <c r="I59" i="35" s="1"/>
  <c r="I60" i="35" s="1"/>
  <c r="I61" i="35" s="1"/>
  <c r="I62" i="35" s="1"/>
  <c r="I63" i="35" s="1"/>
  <c r="I64" i="35" s="1"/>
  <c r="I65" i="35" s="1"/>
  <c r="I66" i="35" s="1"/>
  <c r="I67" i="35" s="1"/>
  <c r="I68" i="35" s="1"/>
  <c r="I56" i="35"/>
  <c r="I55" i="35"/>
  <c r="I54" i="35"/>
  <c r="I53" i="35"/>
  <c r="J30" i="34"/>
  <c r="J34" i="34" s="1"/>
  <c r="H30" i="34"/>
  <c r="H34" i="34" s="1"/>
  <c r="F30" i="34"/>
  <c r="F34" i="34" s="1"/>
  <c r="D30" i="34"/>
  <c r="D34" i="34" s="1"/>
  <c r="G30" i="34"/>
  <c r="G34" i="34" s="1"/>
  <c r="D24" i="34"/>
  <c r="D25" i="34" s="1"/>
  <c r="D26" i="34" s="1"/>
  <c r="C29" i="34" s="1"/>
  <c r="D16" i="34"/>
  <c r="I30" i="34"/>
  <c r="I34" i="34" s="1"/>
  <c r="E30" i="34"/>
  <c r="E34" i="34" s="1"/>
  <c r="K52" i="34"/>
  <c r="I52" i="34"/>
  <c r="G52" i="34"/>
  <c r="E52" i="34"/>
  <c r="J50" i="34"/>
  <c r="F15" i="34"/>
  <c r="F16" i="34" s="1"/>
  <c r="F13" i="34"/>
  <c r="F11" i="34"/>
  <c r="H52" i="34"/>
  <c r="D52" i="34"/>
  <c r="F14" i="34"/>
  <c r="J52" i="34"/>
  <c r="F52" i="34"/>
  <c r="F12" i="34"/>
  <c r="E14" i="34"/>
  <c r="E12" i="34"/>
  <c r="J10" i="34"/>
  <c r="H10" i="34"/>
  <c r="E13" i="34"/>
  <c r="K10" i="34"/>
  <c r="E15" i="34"/>
  <c r="E16" i="34" s="1"/>
  <c r="E11" i="34"/>
  <c r="I10" i="34"/>
  <c r="K15" i="33"/>
  <c r="K16" i="33" s="1"/>
  <c r="K13" i="33"/>
  <c r="K11" i="33"/>
  <c r="K14" i="33"/>
  <c r="K12" i="33"/>
  <c r="H14" i="33"/>
  <c r="H12" i="33"/>
  <c r="H15" i="33"/>
  <c r="H16" i="33" s="1"/>
  <c r="H11" i="33"/>
  <c r="H13" i="33"/>
  <c r="J57" i="33"/>
  <c r="J58" i="33" s="1"/>
  <c r="J59" i="33" s="1"/>
  <c r="J60" i="33" s="1"/>
  <c r="J61" i="33" s="1"/>
  <c r="J62" i="33" s="1"/>
  <c r="J63" i="33" s="1"/>
  <c r="J64" i="33" s="1"/>
  <c r="J65" i="33" s="1"/>
  <c r="J66" i="33" s="1"/>
  <c r="J67" i="33" s="1"/>
  <c r="J68" i="33" s="1"/>
  <c r="J56" i="33"/>
  <c r="J55" i="33"/>
  <c r="J54" i="33"/>
  <c r="J53" i="33"/>
  <c r="D57" i="33"/>
  <c r="D58" i="33" s="1"/>
  <c r="D56" i="33"/>
  <c r="D55" i="33"/>
  <c r="D54" i="33"/>
  <c r="D53" i="33"/>
  <c r="F17" i="33"/>
  <c r="F20" i="33" s="1"/>
  <c r="F18" i="33"/>
  <c r="E57" i="33"/>
  <c r="E58" i="33" s="1"/>
  <c r="E59" i="33" s="1"/>
  <c r="E60" i="33" s="1"/>
  <c r="E61" i="33" s="1"/>
  <c r="E62" i="33" s="1"/>
  <c r="E63" i="33" s="1"/>
  <c r="E64" i="33" s="1"/>
  <c r="E65" i="33" s="1"/>
  <c r="E66" i="33" s="1"/>
  <c r="E67" i="33" s="1"/>
  <c r="E68" i="33" s="1"/>
  <c r="E56" i="33"/>
  <c r="E55" i="33"/>
  <c r="E54" i="33"/>
  <c r="E53" i="33"/>
  <c r="I57" i="33"/>
  <c r="I58" i="33" s="1"/>
  <c r="I59" i="33" s="1"/>
  <c r="I60" i="33" s="1"/>
  <c r="I61" i="33" s="1"/>
  <c r="I62" i="33" s="1"/>
  <c r="I63" i="33" s="1"/>
  <c r="I64" i="33" s="1"/>
  <c r="I65" i="33" s="1"/>
  <c r="I66" i="33" s="1"/>
  <c r="I67" i="33" s="1"/>
  <c r="I68" i="33" s="1"/>
  <c r="I56" i="33"/>
  <c r="I55" i="33"/>
  <c r="I54" i="33"/>
  <c r="I53" i="33"/>
  <c r="D17" i="33"/>
  <c r="D18" i="33"/>
  <c r="I15" i="33"/>
  <c r="I16" i="33" s="1"/>
  <c r="I13" i="33"/>
  <c r="I11" i="33"/>
  <c r="I12" i="33"/>
  <c r="I14" i="33"/>
  <c r="E18" i="33"/>
  <c r="E17" i="33"/>
  <c r="J14" i="33"/>
  <c r="J12" i="33"/>
  <c r="J13" i="33"/>
  <c r="J15" i="33"/>
  <c r="J16" i="33" s="1"/>
  <c r="J11" i="33"/>
  <c r="F57" i="33"/>
  <c r="F58" i="33" s="1"/>
  <c r="F59" i="33" s="1"/>
  <c r="F60" i="33" s="1"/>
  <c r="F61" i="33" s="1"/>
  <c r="F62" i="33" s="1"/>
  <c r="F63" i="33" s="1"/>
  <c r="F64" i="33" s="1"/>
  <c r="F65" i="33" s="1"/>
  <c r="F66" i="33" s="1"/>
  <c r="F67" i="33" s="1"/>
  <c r="F68" i="33" s="1"/>
  <c r="F56" i="33"/>
  <c r="F55" i="33"/>
  <c r="F54" i="33"/>
  <c r="F53" i="33"/>
  <c r="H57" i="33"/>
  <c r="H58" i="33" s="1"/>
  <c r="H59" i="33" s="1"/>
  <c r="H60" i="33" s="1"/>
  <c r="H61" i="33" s="1"/>
  <c r="H62" i="33" s="1"/>
  <c r="H63" i="33" s="1"/>
  <c r="H64" i="33" s="1"/>
  <c r="H65" i="33" s="1"/>
  <c r="H66" i="33" s="1"/>
  <c r="H67" i="33" s="1"/>
  <c r="H68" i="33" s="1"/>
  <c r="H56" i="33"/>
  <c r="H55" i="33"/>
  <c r="H54" i="33"/>
  <c r="H53" i="33"/>
  <c r="G57" i="33"/>
  <c r="G58" i="33" s="1"/>
  <c r="G59" i="33" s="1"/>
  <c r="G60" i="33" s="1"/>
  <c r="G61" i="33" s="1"/>
  <c r="G62" i="33" s="1"/>
  <c r="G63" i="33" s="1"/>
  <c r="G64" i="33" s="1"/>
  <c r="G65" i="33" s="1"/>
  <c r="G66" i="33" s="1"/>
  <c r="G67" i="33" s="1"/>
  <c r="G68" i="33" s="1"/>
  <c r="G56" i="33"/>
  <c r="G55" i="33"/>
  <c r="G54" i="33"/>
  <c r="G53" i="33"/>
  <c r="K57" i="33"/>
  <c r="K58" i="33" s="1"/>
  <c r="K59" i="33" s="1"/>
  <c r="K60" i="33" s="1"/>
  <c r="K61" i="33" s="1"/>
  <c r="K62" i="33" s="1"/>
  <c r="K63" i="33" s="1"/>
  <c r="K64" i="33" s="1"/>
  <c r="K65" i="33" s="1"/>
  <c r="K66" i="33" s="1"/>
  <c r="K67" i="33" s="1"/>
  <c r="K68" i="33" s="1"/>
  <c r="K56" i="33"/>
  <c r="K55" i="33"/>
  <c r="K54" i="33"/>
  <c r="K53" i="33"/>
  <c r="I29" i="33"/>
  <c r="G29" i="33"/>
  <c r="E29" i="33"/>
  <c r="J29" i="33"/>
  <c r="F29" i="33"/>
  <c r="H29" i="33"/>
  <c r="D29" i="33"/>
  <c r="J30" i="32"/>
  <c r="J34" i="32" s="1"/>
  <c r="H30" i="32"/>
  <c r="H34" i="32" s="1"/>
  <c r="F30" i="32"/>
  <c r="F34" i="32" s="1"/>
  <c r="D30" i="32"/>
  <c r="D34" i="32" s="1"/>
  <c r="G30" i="32"/>
  <c r="G34" i="32" s="1"/>
  <c r="D24" i="32"/>
  <c r="D25" i="32" s="1"/>
  <c r="D26" i="32" s="1"/>
  <c r="C29" i="32" s="1"/>
  <c r="D16" i="32"/>
  <c r="I30" i="32"/>
  <c r="I34" i="32" s="1"/>
  <c r="E30" i="32"/>
  <c r="E34" i="32" s="1"/>
  <c r="K52" i="32"/>
  <c r="I52" i="32"/>
  <c r="G52" i="32"/>
  <c r="E52" i="32"/>
  <c r="J50" i="32"/>
  <c r="F15" i="32"/>
  <c r="F16" i="32" s="1"/>
  <c r="F13" i="32"/>
  <c r="F11" i="32"/>
  <c r="H52" i="32"/>
  <c r="D52" i="32"/>
  <c r="F14" i="32"/>
  <c r="J52" i="32"/>
  <c r="F52" i="32"/>
  <c r="F12" i="32"/>
  <c r="E14" i="32"/>
  <c r="E12" i="32"/>
  <c r="J10" i="32"/>
  <c r="H10" i="32"/>
  <c r="E13" i="32"/>
  <c r="K10" i="32"/>
  <c r="E15" i="32"/>
  <c r="E16" i="32" s="1"/>
  <c r="E11" i="32"/>
  <c r="I10" i="32"/>
  <c r="D17" i="31"/>
  <c r="D18" i="31"/>
  <c r="D57" i="31"/>
  <c r="D58" i="31" s="1"/>
  <c r="D56" i="31"/>
  <c r="D55" i="31"/>
  <c r="D54" i="31"/>
  <c r="D53" i="31"/>
  <c r="J57" i="31"/>
  <c r="J58" i="31" s="1"/>
  <c r="J59" i="31" s="1"/>
  <c r="J60" i="31" s="1"/>
  <c r="J61" i="31" s="1"/>
  <c r="J62" i="31" s="1"/>
  <c r="J63" i="31" s="1"/>
  <c r="J64" i="31" s="1"/>
  <c r="J65" i="31" s="1"/>
  <c r="J66" i="31" s="1"/>
  <c r="J67" i="31" s="1"/>
  <c r="J68" i="31" s="1"/>
  <c r="J56" i="31"/>
  <c r="J55" i="31"/>
  <c r="J54" i="31"/>
  <c r="J53" i="31"/>
  <c r="G57" i="31"/>
  <c r="G58" i="31" s="1"/>
  <c r="G59" i="31" s="1"/>
  <c r="G60" i="31" s="1"/>
  <c r="G61" i="31" s="1"/>
  <c r="G62" i="31" s="1"/>
  <c r="G63" i="31" s="1"/>
  <c r="G64" i="31" s="1"/>
  <c r="G65" i="31" s="1"/>
  <c r="G66" i="31" s="1"/>
  <c r="G67" i="31" s="1"/>
  <c r="G68" i="31" s="1"/>
  <c r="G56" i="31"/>
  <c r="G55" i="31"/>
  <c r="G54" i="31"/>
  <c r="G53" i="31"/>
  <c r="K57" i="31"/>
  <c r="K58" i="31" s="1"/>
  <c r="K59" i="31" s="1"/>
  <c r="K60" i="31" s="1"/>
  <c r="K61" i="31" s="1"/>
  <c r="K62" i="31" s="1"/>
  <c r="K63" i="31" s="1"/>
  <c r="K64" i="31" s="1"/>
  <c r="K65" i="31" s="1"/>
  <c r="K66" i="31" s="1"/>
  <c r="K67" i="31" s="1"/>
  <c r="K68" i="31" s="1"/>
  <c r="K56" i="31"/>
  <c r="K55" i="31"/>
  <c r="K54" i="31"/>
  <c r="K53" i="31"/>
  <c r="H14" i="31"/>
  <c r="H12" i="31"/>
  <c r="H13" i="31"/>
  <c r="H15" i="31"/>
  <c r="H16" i="31" s="1"/>
  <c r="H11" i="31"/>
  <c r="I29" i="31"/>
  <c r="G29" i="31"/>
  <c r="E29" i="31"/>
  <c r="H29" i="31"/>
  <c r="D29" i="31"/>
  <c r="J29" i="31"/>
  <c r="F29" i="31"/>
  <c r="H57" i="31"/>
  <c r="H58" i="31" s="1"/>
  <c r="H59" i="31" s="1"/>
  <c r="H60" i="31" s="1"/>
  <c r="H61" i="31" s="1"/>
  <c r="H62" i="31" s="1"/>
  <c r="H63" i="31" s="1"/>
  <c r="H64" i="31" s="1"/>
  <c r="H65" i="31" s="1"/>
  <c r="H66" i="31" s="1"/>
  <c r="H67" i="31" s="1"/>
  <c r="H68" i="31" s="1"/>
  <c r="H56" i="31"/>
  <c r="H55" i="31"/>
  <c r="H54" i="31"/>
  <c r="H53" i="31"/>
  <c r="F57" i="31"/>
  <c r="F58" i="31" s="1"/>
  <c r="F59" i="31" s="1"/>
  <c r="F60" i="31" s="1"/>
  <c r="F61" i="31" s="1"/>
  <c r="F62" i="31" s="1"/>
  <c r="F63" i="31" s="1"/>
  <c r="F64" i="31" s="1"/>
  <c r="F65" i="31" s="1"/>
  <c r="F66" i="31" s="1"/>
  <c r="F67" i="31" s="1"/>
  <c r="F68" i="31" s="1"/>
  <c r="F56" i="31"/>
  <c r="F55" i="31"/>
  <c r="F54" i="31"/>
  <c r="F53" i="31"/>
  <c r="F17" i="31"/>
  <c r="F20" i="31" s="1"/>
  <c r="F18" i="31"/>
  <c r="E57" i="31"/>
  <c r="E58" i="31" s="1"/>
  <c r="E59" i="31" s="1"/>
  <c r="E60" i="31" s="1"/>
  <c r="E61" i="31" s="1"/>
  <c r="E62" i="31" s="1"/>
  <c r="E63" i="31" s="1"/>
  <c r="E64" i="31" s="1"/>
  <c r="E65" i="31" s="1"/>
  <c r="E66" i="31" s="1"/>
  <c r="E67" i="31" s="1"/>
  <c r="E68" i="31" s="1"/>
  <c r="E56" i="31"/>
  <c r="E55" i="31"/>
  <c r="E54" i="31"/>
  <c r="E53" i="31"/>
  <c r="I57" i="31"/>
  <c r="I58" i="31" s="1"/>
  <c r="I59" i="31" s="1"/>
  <c r="I60" i="31" s="1"/>
  <c r="I61" i="31" s="1"/>
  <c r="I62" i="31" s="1"/>
  <c r="I63" i="31" s="1"/>
  <c r="I64" i="31" s="1"/>
  <c r="I65" i="31" s="1"/>
  <c r="I66" i="31" s="1"/>
  <c r="I67" i="31" s="1"/>
  <c r="I68" i="31" s="1"/>
  <c r="I56" i="31"/>
  <c r="I55" i="31"/>
  <c r="I54" i="31"/>
  <c r="I53" i="31"/>
  <c r="K15" i="31"/>
  <c r="K16" i="31" s="1"/>
  <c r="K13" i="31"/>
  <c r="K11" i="31"/>
  <c r="K12" i="31"/>
  <c r="K14" i="31"/>
  <c r="I15" i="31"/>
  <c r="I16" i="31" s="1"/>
  <c r="I13" i="31"/>
  <c r="I11" i="31"/>
  <c r="I14" i="31"/>
  <c r="I12" i="31"/>
  <c r="E18" i="31"/>
  <c r="E17" i="31"/>
  <c r="J14" i="31"/>
  <c r="J12" i="31"/>
  <c r="J15" i="31"/>
  <c r="J16" i="31" s="1"/>
  <c r="J11" i="31"/>
  <c r="J13" i="31"/>
  <c r="J17" i="30"/>
  <c r="J20" i="30" s="1"/>
  <c r="J18" i="30"/>
  <c r="D22" i="30"/>
  <c r="D21" i="30"/>
  <c r="E19" i="30"/>
  <c r="E20" i="30"/>
  <c r="H17" i="30"/>
  <c r="H18" i="30"/>
  <c r="D60" i="30"/>
  <c r="D59" i="30"/>
  <c r="E33" i="30"/>
  <c r="E31" i="30"/>
  <c r="I33" i="30"/>
  <c r="I31" i="30"/>
  <c r="F33" i="30"/>
  <c r="F31" i="30"/>
  <c r="J33" i="30"/>
  <c r="J31" i="30"/>
  <c r="F19" i="30"/>
  <c r="K18" i="30"/>
  <c r="K19" i="30" s="1"/>
  <c r="K20" i="30" s="1"/>
  <c r="K21" i="30" s="1"/>
  <c r="K22" i="30" s="1"/>
  <c r="K23" i="30" s="1"/>
  <c r="K24" i="30" s="1"/>
  <c r="K25" i="30" s="1"/>
  <c r="K26" i="30" s="1"/>
  <c r="K17" i="30"/>
  <c r="D20" i="30"/>
  <c r="D19" i="30"/>
  <c r="D23" i="30" s="1"/>
  <c r="E21" i="30"/>
  <c r="E22" i="30"/>
  <c r="I18" i="30"/>
  <c r="I17" i="30"/>
  <c r="I20" i="30" s="1"/>
  <c r="F22" i="30"/>
  <c r="F21" i="30"/>
  <c r="G33" i="30"/>
  <c r="G31" i="30"/>
  <c r="D33" i="30"/>
  <c r="D31" i="30"/>
  <c r="H33" i="30"/>
  <c r="H31" i="30"/>
  <c r="H14" i="29"/>
  <c r="H12" i="29"/>
  <c r="H13" i="29"/>
  <c r="H15" i="29"/>
  <c r="H16" i="29" s="1"/>
  <c r="H11" i="29"/>
  <c r="D17" i="29"/>
  <c r="D18" i="29"/>
  <c r="D57" i="29"/>
  <c r="D58" i="29" s="1"/>
  <c r="D56" i="29"/>
  <c r="D55" i="29"/>
  <c r="D54" i="29"/>
  <c r="D53" i="29"/>
  <c r="J57" i="29"/>
  <c r="J58" i="29" s="1"/>
  <c r="J59" i="29" s="1"/>
  <c r="J60" i="29" s="1"/>
  <c r="J61" i="29" s="1"/>
  <c r="J62" i="29" s="1"/>
  <c r="J63" i="29" s="1"/>
  <c r="J64" i="29" s="1"/>
  <c r="J65" i="29" s="1"/>
  <c r="J66" i="29" s="1"/>
  <c r="J67" i="29" s="1"/>
  <c r="J68" i="29" s="1"/>
  <c r="J56" i="29"/>
  <c r="J55" i="29"/>
  <c r="J54" i="29"/>
  <c r="J53" i="29"/>
  <c r="G57" i="29"/>
  <c r="G58" i="29" s="1"/>
  <c r="G59" i="29" s="1"/>
  <c r="G60" i="29" s="1"/>
  <c r="G61" i="29" s="1"/>
  <c r="G62" i="29" s="1"/>
  <c r="G63" i="29" s="1"/>
  <c r="G64" i="29" s="1"/>
  <c r="G65" i="29" s="1"/>
  <c r="G66" i="29" s="1"/>
  <c r="G67" i="29" s="1"/>
  <c r="G68" i="29" s="1"/>
  <c r="G56" i="29"/>
  <c r="G55" i="29"/>
  <c r="G54" i="29"/>
  <c r="G53" i="29"/>
  <c r="K57" i="29"/>
  <c r="K58" i="29" s="1"/>
  <c r="K59" i="29" s="1"/>
  <c r="K60" i="29" s="1"/>
  <c r="K61" i="29" s="1"/>
  <c r="K62" i="29" s="1"/>
  <c r="K63" i="29" s="1"/>
  <c r="K64" i="29" s="1"/>
  <c r="K65" i="29" s="1"/>
  <c r="K66" i="29" s="1"/>
  <c r="K67" i="29" s="1"/>
  <c r="K68" i="29" s="1"/>
  <c r="K56" i="29"/>
  <c r="K55" i="29"/>
  <c r="K54" i="29"/>
  <c r="K53" i="29"/>
  <c r="K15" i="29"/>
  <c r="K16" i="29" s="1"/>
  <c r="K13" i="29"/>
  <c r="K11" i="29"/>
  <c r="K12" i="29"/>
  <c r="K14" i="29"/>
  <c r="I15" i="29"/>
  <c r="I16" i="29" s="1"/>
  <c r="I13" i="29"/>
  <c r="I11" i="29"/>
  <c r="I14" i="29"/>
  <c r="I12" i="29"/>
  <c r="E18" i="29"/>
  <c r="E17" i="29"/>
  <c r="J14" i="29"/>
  <c r="J12" i="29"/>
  <c r="J15" i="29"/>
  <c r="J16" i="29" s="1"/>
  <c r="J11" i="29"/>
  <c r="J13" i="29"/>
  <c r="I29" i="29"/>
  <c r="G29" i="29"/>
  <c r="E29" i="29"/>
  <c r="H29" i="29"/>
  <c r="D29" i="29"/>
  <c r="J29" i="29"/>
  <c r="F29" i="29"/>
  <c r="H57" i="29"/>
  <c r="H58" i="29" s="1"/>
  <c r="H59" i="29" s="1"/>
  <c r="H60" i="29" s="1"/>
  <c r="H61" i="29" s="1"/>
  <c r="H62" i="29" s="1"/>
  <c r="H63" i="29" s="1"/>
  <c r="H64" i="29" s="1"/>
  <c r="H65" i="29" s="1"/>
  <c r="H66" i="29" s="1"/>
  <c r="H67" i="29" s="1"/>
  <c r="H68" i="29" s="1"/>
  <c r="H56" i="29"/>
  <c r="H55" i="29"/>
  <c r="H54" i="29"/>
  <c r="H53" i="29"/>
  <c r="F57" i="29"/>
  <c r="F58" i="29" s="1"/>
  <c r="F59" i="29" s="1"/>
  <c r="F60" i="29" s="1"/>
  <c r="F61" i="29" s="1"/>
  <c r="F62" i="29" s="1"/>
  <c r="F63" i="29" s="1"/>
  <c r="F64" i="29" s="1"/>
  <c r="F65" i="29" s="1"/>
  <c r="F66" i="29" s="1"/>
  <c r="F67" i="29" s="1"/>
  <c r="F68" i="29" s="1"/>
  <c r="F56" i="29"/>
  <c r="F55" i="29"/>
  <c r="F54" i="29"/>
  <c r="F53" i="29"/>
  <c r="F17" i="29"/>
  <c r="F20" i="29" s="1"/>
  <c r="F18" i="29"/>
  <c r="E57" i="29"/>
  <c r="E58" i="29" s="1"/>
  <c r="E59" i="29" s="1"/>
  <c r="E60" i="29" s="1"/>
  <c r="E61" i="29" s="1"/>
  <c r="E62" i="29" s="1"/>
  <c r="E63" i="29" s="1"/>
  <c r="E64" i="29" s="1"/>
  <c r="E65" i="29" s="1"/>
  <c r="E66" i="29" s="1"/>
  <c r="E67" i="29" s="1"/>
  <c r="E68" i="29" s="1"/>
  <c r="E56" i="29"/>
  <c r="E55" i="29"/>
  <c r="E54" i="29"/>
  <c r="E53" i="29"/>
  <c r="I57" i="29"/>
  <c r="I58" i="29" s="1"/>
  <c r="I59" i="29" s="1"/>
  <c r="I60" i="29" s="1"/>
  <c r="I61" i="29" s="1"/>
  <c r="I62" i="29" s="1"/>
  <c r="I63" i="29" s="1"/>
  <c r="I64" i="29" s="1"/>
  <c r="I65" i="29" s="1"/>
  <c r="I66" i="29" s="1"/>
  <c r="I67" i="29" s="1"/>
  <c r="I68" i="29" s="1"/>
  <c r="I56" i="29"/>
  <c r="I55" i="29"/>
  <c r="I54" i="29"/>
  <c r="I53" i="29"/>
  <c r="J17" i="28"/>
  <c r="J20" i="28" s="1"/>
  <c r="J18" i="28"/>
  <c r="D22" i="28"/>
  <c r="D21" i="28"/>
  <c r="E19" i="28"/>
  <c r="E20" i="28"/>
  <c r="H17" i="28"/>
  <c r="H18" i="28"/>
  <c r="D60" i="28"/>
  <c r="D59" i="28"/>
  <c r="E33" i="28"/>
  <c r="E31" i="28"/>
  <c r="I33" i="28"/>
  <c r="I31" i="28"/>
  <c r="F33" i="28"/>
  <c r="F31" i="28"/>
  <c r="J33" i="28"/>
  <c r="J31" i="28"/>
  <c r="F19" i="28"/>
  <c r="K18" i="28"/>
  <c r="K19" i="28" s="1"/>
  <c r="K20" i="28" s="1"/>
  <c r="K21" i="28" s="1"/>
  <c r="K22" i="28" s="1"/>
  <c r="K23" i="28" s="1"/>
  <c r="K24" i="28" s="1"/>
  <c r="K25" i="28" s="1"/>
  <c r="K26" i="28" s="1"/>
  <c r="K17" i="28"/>
  <c r="D20" i="28"/>
  <c r="D19" i="28"/>
  <c r="D23" i="28" s="1"/>
  <c r="E21" i="28"/>
  <c r="E22" i="28"/>
  <c r="I18" i="28"/>
  <c r="I17" i="28"/>
  <c r="I20" i="28" s="1"/>
  <c r="F22" i="28"/>
  <c r="F21" i="28"/>
  <c r="G33" i="28"/>
  <c r="G31" i="28"/>
  <c r="D33" i="28"/>
  <c r="D31" i="28"/>
  <c r="H33" i="28"/>
  <c r="H31" i="28"/>
  <c r="E19" i="27"/>
  <c r="E20" i="27"/>
  <c r="H17" i="27"/>
  <c r="H18" i="27"/>
  <c r="D60" i="27"/>
  <c r="D59" i="27"/>
  <c r="F24" i="27"/>
  <c r="F25" i="27" s="1"/>
  <c r="F26" i="27" s="1"/>
  <c r="F23" i="27"/>
  <c r="E33" i="27"/>
  <c r="E31" i="27"/>
  <c r="I33" i="27"/>
  <c r="I31" i="27"/>
  <c r="F33" i="27"/>
  <c r="F31" i="27"/>
  <c r="J33" i="27"/>
  <c r="J31" i="27"/>
  <c r="J17" i="27"/>
  <c r="J20" i="27" s="1"/>
  <c r="J18" i="27"/>
  <c r="D22" i="27"/>
  <c r="D21" i="27"/>
  <c r="E21" i="27"/>
  <c r="E22" i="27"/>
  <c r="I18" i="27"/>
  <c r="I17" i="27"/>
  <c r="I20" i="27" s="1"/>
  <c r="F22" i="27"/>
  <c r="F21" i="27"/>
  <c r="G33" i="27"/>
  <c r="G31" i="27"/>
  <c r="D33" i="27"/>
  <c r="D31" i="27"/>
  <c r="H33" i="27"/>
  <c r="H31" i="27"/>
  <c r="K18" i="27"/>
  <c r="K19" i="27" s="1"/>
  <c r="K20" i="27" s="1"/>
  <c r="K21" i="27" s="1"/>
  <c r="K22" i="27" s="1"/>
  <c r="K23" i="27" s="1"/>
  <c r="K24" i="27" s="1"/>
  <c r="K25" i="27" s="1"/>
  <c r="K26" i="27" s="1"/>
  <c r="K17" i="27"/>
  <c r="D20" i="27"/>
  <c r="D19" i="27"/>
  <c r="D23" i="27" s="1"/>
  <c r="J17" i="26"/>
  <c r="J20" i="26" s="1"/>
  <c r="J18" i="26"/>
  <c r="D22" i="26"/>
  <c r="D21" i="26"/>
  <c r="E19" i="26"/>
  <c r="E20" i="26"/>
  <c r="H17" i="26"/>
  <c r="H18" i="26"/>
  <c r="D60" i="26"/>
  <c r="D59" i="26"/>
  <c r="E33" i="26"/>
  <c r="E31" i="26"/>
  <c r="I33" i="26"/>
  <c r="I31" i="26"/>
  <c r="F33" i="26"/>
  <c r="F31" i="26"/>
  <c r="J33" i="26"/>
  <c r="J31" i="26"/>
  <c r="F19" i="26"/>
  <c r="K18" i="26"/>
  <c r="K19" i="26" s="1"/>
  <c r="K20" i="26" s="1"/>
  <c r="K21" i="26" s="1"/>
  <c r="K22" i="26" s="1"/>
  <c r="K23" i="26" s="1"/>
  <c r="K24" i="26" s="1"/>
  <c r="K25" i="26" s="1"/>
  <c r="K26" i="26" s="1"/>
  <c r="K17" i="26"/>
  <c r="D20" i="26"/>
  <c r="D19" i="26"/>
  <c r="D23" i="26" s="1"/>
  <c r="E21" i="26"/>
  <c r="E22" i="26"/>
  <c r="I18" i="26"/>
  <c r="I17" i="26"/>
  <c r="I20" i="26" s="1"/>
  <c r="F22" i="26"/>
  <c r="F21" i="26"/>
  <c r="G33" i="26"/>
  <c r="G31" i="26"/>
  <c r="D33" i="26"/>
  <c r="D31" i="26"/>
  <c r="H33" i="26"/>
  <c r="H31" i="26"/>
  <c r="F19" i="23"/>
  <c r="F24" i="23" s="1"/>
  <c r="F25" i="23" s="1"/>
  <c r="F26" i="23" s="1"/>
  <c r="F19" i="16"/>
  <c r="F24" i="16" s="1"/>
  <c r="F25" i="16" s="1"/>
  <c r="F26" i="16" s="1"/>
  <c r="G33" i="25"/>
  <c r="G31" i="25"/>
  <c r="D33" i="25"/>
  <c r="D31" i="25"/>
  <c r="H33" i="25"/>
  <c r="H31" i="25"/>
  <c r="E21" i="25"/>
  <c r="E22" i="25"/>
  <c r="I18" i="25"/>
  <c r="I17" i="25"/>
  <c r="I20" i="25" s="1"/>
  <c r="F22" i="25"/>
  <c r="F21" i="25"/>
  <c r="D22" i="25"/>
  <c r="D21" i="25"/>
  <c r="J17" i="25"/>
  <c r="J20" i="25" s="1"/>
  <c r="J18" i="25"/>
  <c r="E33" i="25"/>
  <c r="E31" i="25"/>
  <c r="I33" i="25"/>
  <c r="I31" i="25"/>
  <c r="F33" i="25"/>
  <c r="F31" i="25"/>
  <c r="J33" i="25"/>
  <c r="J31" i="25"/>
  <c r="E19" i="25"/>
  <c r="E20" i="25"/>
  <c r="H17" i="25"/>
  <c r="H18" i="25"/>
  <c r="D60" i="25"/>
  <c r="D59" i="25"/>
  <c r="F24" i="25"/>
  <c r="F25" i="25" s="1"/>
  <c r="F26" i="25" s="1"/>
  <c r="F23" i="25"/>
  <c r="D20" i="25"/>
  <c r="D19" i="25"/>
  <c r="D23" i="25" s="1"/>
  <c r="K18" i="25"/>
  <c r="K19" i="25" s="1"/>
  <c r="K20" i="25" s="1"/>
  <c r="K21" i="25" s="1"/>
  <c r="K22" i="25" s="1"/>
  <c r="K23" i="25" s="1"/>
  <c r="K24" i="25" s="1"/>
  <c r="K25" i="25" s="1"/>
  <c r="K26" i="25" s="1"/>
  <c r="K17" i="25"/>
  <c r="D17" i="24"/>
  <c r="D18" i="24"/>
  <c r="D55" i="24"/>
  <c r="D54" i="24"/>
  <c r="D53" i="24"/>
  <c r="J54" i="24"/>
  <c r="J53" i="24"/>
  <c r="G57" i="24"/>
  <c r="G58" i="24" s="1"/>
  <c r="G59" i="24" s="1"/>
  <c r="G60" i="24" s="1"/>
  <c r="G61" i="24" s="1"/>
  <c r="G62" i="24" s="1"/>
  <c r="G63" i="24" s="1"/>
  <c r="G64" i="24" s="1"/>
  <c r="G65" i="24" s="1"/>
  <c r="G66" i="24" s="1"/>
  <c r="G67" i="24" s="1"/>
  <c r="G68" i="24" s="1"/>
  <c r="G56" i="24"/>
  <c r="G55" i="24"/>
  <c r="G54" i="24"/>
  <c r="G53" i="24"/>
  <c r="K53" i="24"/>
  <c r="H14" i="24"/>
  <c r="H12" i="24"/>
  <c r="H13" i="24"/>
  <c r="H15" i="24"/>
  <c r="H16" i="24" s="1"/>
  <c r="H11" i="24"/>
  <c r="I29" i="24"/>
  <c r="G29" i="24"/>
  <c r="E29" i="24"/>
  <c r="H29" i="24"/>
  <c r="D29" i="24"/>
  <c r="J29" i="24"/>
  <c r="F29" i="24"/>
  <c r="H57" i="24"/>
  <c r="H58" i="24" s="1"/>
  <c r="H59" i="24" s="1"/>
  <c r="H60" i="24" s="1"/>
  <c r="H61" i="24" s="1"/>
  <c r="H62" i="24" s="1"/>
  <c r="H63" i="24" s="1"/>
  <c r="H64" i="24" s="1"/>
  <c r="H65" i="24" s="1"/>
  <c r="H66" i="24" s="1"/>
  <c r="H67" i="24" s="1"/>
  <c r="H68" i="24" s="1"/>
  <c r="H56" i="24"/>
  <c r="H55" i="24"/>
  <c r="H54" i="24"/>
  <c r="H53" i="24"/>
  <c r="F17" i="24"/>
  <c r="F20" i="24" s="1"/>
  <c r="F18" i="24"/>
  <c r="E57" i="24"/>
  <c r="E58" i="24" s="1"/>
  <c r="E59" i="24" s="1"/>
  <c r="E60" i="24" s="1"/>
  <c r="E61" i="24" s="1"/>
  <c r="E62" i="24" s="1"/>
  <c r="E63" i="24" s="1"/>
  <c r="E64" i="24" s="1"/>
  <c r="E65" i="24" s="1"/>
  <c r="E66" i="24" s="1"/>
  <c r="E67" i="24" s="1"/>
  <c r="E68" i="24" s="1"/>
  <c r="E56" i="24"/>
  <c r="E55" i="24"/>
  <c r="E54" i="24"/>
  <c r="E53" i="24"/>
  <c r="I57" i="24"/>
  <c r="I58" i="24" s="1"/>
  <c r="I59" i="24" s="1"/>
  <c r="I60" i="24" s="1"/>
  <c r="I61" i="24" s="1"/>
  <c r="I62" i="24" s="1"/>
  <c r="I63" i="24" s="1"/>
  <c r="I64" i="24" s="1"/>
  <c r="I65" i="24" s="1"/>
  <c r="I66" i="24" s="1"/>
  <c r="I67" i="24" s="1"/>
  <c r="I68" i="24" s="1"/>
  <c r="I56" i="24"/>
  <c r="I55" i="24"/>
  <c r="I54" i="24"/>
  <c r="K15" i="24"/>
  <c r="K16" i="24" s="1"/>
  <c r="K13" i="24"/>
  <c r="K11" i="24"/>
  <c r="K12" i="24"/>
  <c r="K14" i="24"/>
  <c r="I15" i="24"/>
  <c r="I16" i="24" s="1"/>
  <c r="I13" i="24"/>
  <c r="I11" i="24"/>
  <c r="I14" i="24"/>
  <c r="I12" i="24"/>
  <c r="E18" i="24"/>
  <c r="E17" i="24"/>
  <c r="J14" i="24"/>
  <c r="J12" i="24"/>
  <c r="J15" i="24"/>
  <c r="J16" i="24" s="1"/>
  <c r="J11" i="24"/>
  <c r="J13" i="24"/>
  <c r="J17" i="23"/>
  <c r="J20" i="23" s="1"/>
  <c r="J18" i="23"/>
  <c r="D22" i="23"/>
  <c r="D21" i="23"/>
  <c r="E19" i="23"/>
  <c r="E20" i="23"/>
  <c r="H17" i="23"/>
  <c r="H18" i="23"/>
  <c r="D60" i="23"/>
  <c r="D59" i="23"/>
  <c r="E33" i="23"/>
  <c r="E31" i="23"/>
  <c r="I33" i="23"/>
  <c r="I31" i="23"/>
  <c r="F33" i="23"/>
  <c r="F31" i="23"/>
  <c r="J33" i="23"/>
  <c r="J31" i="23"/>
  <c r="K18" i="23"/>
  <c r="K19" i="23" s="1"/>
  <c r="K20" i="23" s="1"/>
  <c r="K21" i="23" s="1"/>
  <c r="K22" i="23" s="1"/>
  <c r="K23" i="23" s="1"/>
  <c r="K24" i="23" s="1"/>
  <c r="K25" i="23" s="1"/>
  <c r="K26" i="23" s="1"/>
  <c r="K17" i="23"/>
  <c r="D20" i="23"/>
  <c r="D19" i="23"/>
  <c r="D23" i="23" s="1"/>
  <c r="E21" i="23"/>
  <c r="E22" i="23"/>
  <c r="I18" i="23"/>
  <c r="I17" i="23"/>
  <c r="I20" i="23" s="1"/>
  <c r="F22" i="23"/>
  <c r="F21" i="23"/>
  <c r="G33" i="23"/>
  <c r="G31" i="23"/>
  <c r="D33" i="23"/>
  <c r="D31" i="23"/>
  <c r="H33" i="23"/>
  <c r="H31" i="23"/>
  <c r="J30" i="22"/>
  <c r="J34" i="22" s="1"/>
  <c r="H30" i="22"/>
  <c r="H34" i="22" s="1"/>
  <c r="F30" i="22"/>
  <c r="F34" i="22" s="1"/>
  <c r="D30" i="22"/>
  <c r="D34" i="22" s="1"/>
  <c r="G30" i="22"/>
  <c r="G34" i="22" s="1"/>
  <c r="D24" i="22"/>
  <c r="D25" i="22" s="1"/>
  <c r="D26" i="22" s="1"/>
  <c r="C29" i="22" s="1"/>
  <c r="D16" i="22"/>
  <c r="I30" i="22"/>
  <c r="I34" i="22" s="1"/>
  <c r="E30" i="22"/>
  <c r="E34" i="22" s="1"/>
  <c r="K52" i="22"/>
  <c r="I52" i="22"/>
  <c r="G52" i="22"/>
  <c r="E52" i="22"/>
  <c r="J50" i="22"/>
  <c r="F15" i="22"/>
  <c r="F16" i="22" s="1"/>
  <c r="F13" i="22"/>
  <c r="F11" i="22"/>
  <c r="H52" i="22"/>
  <c r="D52" i="22"/>
  <c r="F14" i="22"/>
  <c r="J52" i="22"/>
  <c r="F52" i="22"/>
  <c r="F12" i="22"/>
  <c r="E14" i="22"/>
  <c r="E12" i="22"/>
  <c r="J10" i="22"/>
  <c r="H10" i="22"/>
  <c r="E13" i="22"/>
  <c r="K10" i="22"/>
  <c r="E15" i="22"/>
  <c r="E16" i="22" s="1"/>
  <c r="E11" i="22"/>
  <c r="I10" i="22"/>
  <c r="J17" i="21"/>
  <c r="J20" i="21" s="1"/>
  <c r="J18" i="21"/>
  <c r="D22" i="21"/>
  <c r="D21" i="21"/>
  <c r="E19" i="21"/>
  <c r="E20" i="21"/>
  <c r="H17" i="21"/>
  <c r="H18" i="21"/>
  <c r="D60" i="21"/>
  <c r="D59" i="21"/>
  <c r="F24" i="21"/>
  <c r="F25" i="21" s="1"/>
  <c r="F26" i="21" s="1"/>
  <c r="F23" i="21"/>
  <c r="E33" i="21"/>
  <c r="E31" i="21"/>
  <c r="I33" i="21"/>
  <c r="I31" i="21"/>
  <c r="F33" i="21"/>
  <c r="F31" i="21"/>
  <c r="J33" i="21"/>
  <c r="J31" i="21"/>
  <c r="K18" i="21"/>
  <c r="K19" i="21" s="1"/>
  <c r="K20" i="21" s="1"/>
  <c r="K21" i="21" s="1"/>
  <c r="K22" i="21" s="1"/>
  <c r="K23" i="21" s="1"/>
  <c r="K24" i="21" s="1"/>
  <c r="K25" i="21" s="1"/>
  <c r="K26" i="21" s="1"/>
  <c r="K17" i="21"/>
  <c r="D20" i="21"/>
  <c r="D19" i="21"/>
  <c r="D23" i="21" s="1"/>
  <c r="E21" i="21"/>
  <c r="E22" i="21"/>
  <c r="I18" i="21"/>
  <c r="I17" i="21"/>
  <c r="I20" i="21" s="1"/>
  <c r="F22" i="21"/>
  <c r="F21" i="21"/>
  <c r="G33" i="21"/>
  <c r="G31" i="21"/>
  <c r="D33" i="21"/>
  <c r="D31" i="21"/>
  <c r="H33" i="21"/>
  <c r="H31" i="21"/>
  <c r="D17" i="20"/>
  <c r="D18" i="20"/>
  <c r="D57" i="20"/>
  <c r="D58" i="20" s="1"/>
  <c r="D56" i="20"/>
  <c r="D55" i="20"/>
  <c r="D54" i="20"/>
  <c r="D53" i="20"/>
  <c r="J57" i="20"/>
  <c r="J58" i="20" s="1"/>
  <c r="J59" i="20" s="1"/>
  <c r="J60" i="20" s="1"/>
  <c r="J61" i="20" s="1"/>
  <c r="J62" i="20" s="1"/>
  <c r="J63" i="20" s="1"/>
  <c r="J64" i="20" s="1"/>
  <c r="J65" i="20" s="1"/>
  <c r="J66" i="20" s="1"/>
  <c r="J67" i="20" s="1"/>
  <c r="J68" i="20" s="1"/>
  <c r="J56" i="20"/>
  <c r="J55" i="20"/>
  <c r="J54" i="20"/>
  <c r="J53" i="20"/>
  <c r="G57" i="20"/>
  <c r="G58" i="20" s="1"/>
  <c r="G59" i="20" s="1"/>
  <c r="G60" i="20" s="1"/>
  <c r="G61" i="20" s="1"/>
  <c r="G62" i="20" s="1"/>
  <c r="G63" i="20" s="1"/>
  <c r="G64" i="20" s="1"/>
  <c r="G65" i="20" s="1"/>
  <c r="G66" i="20" s="1"/>
  <c r="G67" i="20" s="1"/>
  <c r="G68" i="20" s="1"/>
  <c r="G56" i="20"/>
  <c r="G55" i="20"/>
  <c r="G54" i="20"/>
  <c r="G53" i="20"/>
  <c r="K57" i="20"/>
  <c r="K58" i="20" s="1"/>
  <c r="K59" i="20" s="1"/>
  <c r="K60" i="20" s="1"/>
  <c r="K61" i="20" s="1"/>
  <c r="K62" i="20" s="1"/>
  <c r="K63" i="20" s="1"/>
  <c r="K64" i="20" s="1"/>
  <c r="K65" i="20" s="1"/>
  <c r="K66" i="20" s="1"/>
  <c r="K67" i="20" s="1"/>
  <c r="K68" i="20" s="1"/>
  <c r="K56" i="20"/>
  <c r="K55" i="20"/>
  <c r="K54" i="20"/>
  <c r="K53" i="20"/>
  <c r="H14" i="20"/>
  <c r="H12" i="20"/>
  <c r="H13" i="20"/>
  <c r="H15" i="20"/>
  <c r="H16" i="20" s="1"/>
  <c r="H11" i="20"/>
  <c r="I29" i="20"/>
  <c r="G29" i="20"/>
  <c r="E29" i="20"/>
  <c r="H29" i="20"/>
  <c r="D29" i="20"/>
  <c r="J29" i="20"/>
  <c r="F29" i="20"/>
  <c r="H57" i="20"/>
  <c r="H58" i="20" s="1"/>
  <c r="H59" i="20" s="1"/>
  <c r="H60" i="20" s="1"/>
  <c r="H61" i="20" s="1"/>
  <c r="H62" i="20" s="1"/>
  <c r="H63" i="20" s="1"/>
  <c r="H64" i="20" s="1"/>
  <c r="H65" i="20" s="1"/>
  <c r="H66" i="20" s="1"/>
  <c r="H67" i="20" s="1"/>
  <c r="H68" i="20" s="1"/>
  <c r="H56" i="20"/>
  <c r="H55" i="20"/>
  <c r="H54" i="20"/>
  <c r="H53" i="20"/>
  <c r="F57" i="20"/>
  <c r="F58" i="20" s="1"/>
  <c r="F59" i="20" s="1"/>
  <c r="F60" i="20" s="1"/>
  <c r="F61" i="20" s="1"/>
  <c r="F62" i="20" s="1"/>
  <c r="F63" i="20" s="1"/>
  <c r="F64" i="20" s="1"/>
  <c r="F65" i="20" s="1"/>
  <c r="F66" i="20" s="1"/>
  <c r="F67" i="20" s="1"/>
  <c r="F68" i="20" s="1"/>
  <c r="F56" i="20"/>
  <c r="F55" i="20"/>
  <c r="F54" i="20"/>
  <c r="F53" i="20"/>
  <c r="F17" i="20"/>
  <c r="F20" i="20" s="1"/>
  <c r="F18" i="20"/>
  <c r="E57" i="20"/>
  <c r="E58" i="20" s="1"/>
  <c r="E59" i="20" s="1"/>
  <c r="E60" i="20" s="1"/>
  <c r="E61" i="20" s="1"/>
  <c r="E62" i="20" s="1"/>
  <c r="E63" i="20" s="1"/>
  <c r="E64" i="20" s="1"/>
  <c r="E65" i="20" s="1"/>
  <c r="E66" i="20" s="1"/>
  <c r="E67" i="20" s="1"/>
  <c r="E68" i="20" s="1"/>
  <c r="E56" i="20"/>
  <c r="E55" i="20"/>
  <c r="E54" i="20"/>
  <c r="E53" i="20"/>
  <c r="I57" i="20"/>
  <c r="I58" i="20" s="1"/>
  <c r="I59" i="20" s="1"/>
  <c r="I60" i="20" s="1"/>
  <c r="I61" i="20" s="1"/>
  <c r="I62" i="20" s="1"/>
  <c r="I63" i="20" s="1"/>
  <c r="I64" i="20" s="1"/>
  <c r="I65" i="20" s="1"/>
  <c r="I66" i="20" s="1"/>
  <c r="I67" i="20" s="1"/>
  <c r="I68" i="20" s="1"/>
  <c r="I56" i="20"/>
  <c r="I55" i="20"/>
  <c r="I54" i="20"/>
  <c r="I53" i="20"/>
  <c r="K15" i="20"/>
  <c r="K16" i="20" s="1"/>
  <c r="K13" i="20"/>
  <c r="K11" i="20"/>
  <c r="K12" i="20"/>
  <c r="K14" i="20"/>
  <c r="I15" i="20"/>
  <c r="I16" i="20" s="1"/>
  <c r="I13" i="20"/>
  <c r="I11" i="20"/>
  <c r="I14" i="20"/>
  <c r="I12" i="20"/>
  <c r="E18" i="20"/>
  <c r="E17" i="20"/>
  <c r="J14" i="20"/>
  <c r="J12" i="20"/>
  <c r="J15" i="20"/>
  <c r="J16" i="20" s="1"/>
  <c r="J11" i="20"/>
  <c r="J13" i="20"/>
  <c r="J17" i="19"/>
  <c r="J20" i="19" s="1"/>
  <c r="J18" i="19"/>
  <c r="D22" i="19"/>
  <c r="D21" i="19"/>
  <c r="E19" i="19"/>
  <c r="E20" i="19"/>
  <c r="H17" i="19"/>
  <c r="H18" i="19"/>
  <c r="D60" i="19"/>
  <c r="D59" i="19"/>
  <c r="E33" i="19"/>
  <c r="E31" i="19"/>
  <c r="I33" i="19"/>
  <c r="I31" i="19"/>
  <c r="F33" i="19"/>
  <c r="F31" i="19"/>
  <c r="J33" i="19"/>
  <c r="J31" i="19"/>
  <c r="F19" i="19"/>
  <c r="K18" i="19"/>
  <c r="K19" i="19" s="1"/>
  <c r="K20" i="19" s="1"/>
  <c r="K21" i="19" s="1"/>
  <c r="K22" i="19" s="1"/>
  <c r="K23" i="19" s="1"/>
  <c r="K24" i="19" s="1"/>
  <c r="K25" i="19" s="1"/>
  <c r="K26" i="19" s="1"/>
  <c r="K17" i="19"/>
  <c r="D20" i="19"/>
  <c r="D19" i="19"/>
  <c r="D23" i="19" s="1"/>
  <c r="E21" i="19"/>
  <c r="E22" i="19"/>
  <c r="I18" i="19"/>
  <c r="I17" i="19"/>
  <c r="I20" i="19" s="1"/>
  <c r="F22" i="19"/>
  <c r="F21" i="19"/>
  <c r="G33" i="19"/>
  <c r="G31" i="19"/>
  <c r="D33" i="19"/>
  <c r="D31" i="19"/>
  <c r="H33" i="19"/>
  <c r="H31" i="19"/>
  <c r="D17" i="18"/>
  <c r="D18" i="18"/>
  <c r="D57" i="18"/>
  <c r="D58" i="18" s="1"/>
  <c r="D56" i="18"/>
  <c r="D55" i="18"/>
  <c r="D54" i="18"/>
  <c r="D53" i="18"/>
  <c r="J57" i="18"/>
  <c r="J58" i="18" s="1"/>
  <c r="J59" i="18" s="1"/>
  <c r="J60" i="18" s="1"/>
  <c r="J61" i="18" s="1"/>
  <c r="J62" i="18" s="1"/>
  <c r="J63" i="18" s="1"/>
  <c r="J64" i="18" s="1"/>
  <c r="J65" i="18" s="1"/>
  <c r="J66" i="18" s="1"/>
  <c r="J67" i="18" s="1"/>
  <c r="J68" i="18" s="1"/>
  <c r="J56" i="18"/>
  <c r="J55" i="18"/>
  <c r="J54" i="18"/>
  <c r="J53" i="18"/>
  <c r="G57" i="18"/>
  <c r="G58" i="18" s="1"/>
  <c r="G59" i="18" s="1"/>
  <c r="G60" i="18" s="1"/>
  <c r="G61" i="18" s="1"/>
  <c r="G62" i="18" s="1"/>
  <c r="G63" i="18" s="1"/>
  <c r="G64" i="18" s="1"/>
  <c r="G65" i="18" s="1"/>
  <c r="G66" i="18" s="1"/>
  <c r="G67" i="18" s="1"/>
  <c r="G68" i="18" s="1"/>
  <c r="G56" i="18"/>
  <c r="G55" i="18"/>
  <c r="G54" i="18"/>
  <c r="G53" i="18"/>
  <c r="K57" i="18"/>
  <c r="K58" i="18" s="1"/>
  <c r="K59" i="18" s="1"/>
  <c r="K60" i="18" s="1"/>
  <c r="K61" i="18" s="1"/>
  <c r="K62" i="18" s="1"/>
  <c r="K63" i="18" s="1"/>
  <c r="K64" i="18" s="1"/>
  <c r="K65" i="18" s="1"/>
  <c r="K66" i="18" s="1"/>
  <c r="K67" i="18" s="1"/>
  <c r="K68" i="18" s="1"/>
  <c r="K56" i="18"/>
  <c r="K55" i="18"/>
  <c r="K54" i="18"/>
  <c r="K53" i="18"/>
  <c r="H14" i="18"/>
  <c r="H12" i="18"/>
  <c r="H13" i="18"/>
  <c r="H15" i="18"/>
  <c r="H16" i="18" s="1"/>
  <c r="H11" i="18"/>
  <c r="I29" i="18"/>
  <c r="G29" i="18"/>
  <c r="E29" i="18"/>
  <c r="H29" i="18"/>
  <c r="D29" i="18"/>
  <c r="J29" i="18"/>
  <c r="F29" i="18"/>
  <c r="H57" i="18"/>
  <c r="H58" i="18" s="1"/>
  <c r="H59" i="18" s="1"/>
  <c r="H60" i="18" s="1"/>
  <c r="H61" i="18" s="1"/>
  <c r="H62" i="18" s="1"/>
  <c r="H63" i="18" s="1"/>
  <c r="H64" i="18" s="1"/>
  <c r="H65" i="18" s="1"/>
  <c r="H66" i="18" s="1"/>
  <c r="H67" i="18" s="1"/>
  <c r="H68" i="18" s="1"/>
  <c r="H56" i="18"/>
  <c r="H55" i="18"/>
  <c r="H54" i="18"/>
  <c r="H53" i="18"/>
  <c r="F57" i="18"/>
  <c r="F58" i="18" s="1"/>
  <c r="F59" i="18" s="1"/>
  <c r="F60" i="18" s="1"/>
  <c r="F61" i="18" s="1"/>
  <c r="F62" i="18" s="1"/>
  <c r="F63" i="18" s="1"/>
  <c r="F64" i="18" s="1"/>
  <c r="F65" i="18" s="1"/>
  <c r="F66" i="18" s="1"/>
  <c r="F67" i="18" s="1"/>
  <c r="F68" i="18" s="1"/>
  <c r="F56" i="18"/>
  <c r="F55" i="18"/>
  <c r="F54" i="18"/>
  <c r="F53" i="18"/>
  <c r="F17" i="18"/>
  <c r="F20" i="18" s="1"/>
  <c r="F18" i="18"/>
  <c r="E57" i="18"/>
  <c r="E58" i="18" s="1"/>
  <c r="E59" i="18" s="1"/>
  <c r="E60" i="18" s="1"/>
  <c r="E61" i="18" s="1"/>
  <c r="E62" i="18" s="1"/>
  <c r="E63" i="18" s="1"/>
  <c r="E64" i="18" s="1"/>
  <c r="E65" i="18" s="1"/>
  <c r="E66" i="18" s="1"/>
  <c r="E67" i="18" s="1"/>
  <c r="E68" i="18" s="1"/>
  <c r="E56" i="18"/>
  <c r="E55" i="18"/>
  <c r="E54" i="18"/>
  <c r="E53" i="18"/>
  <c r="I57" i="18"/>
  <c r="I58" i="18" s="1"/>
  <c r="I59" i="18" s="1"/>
  <c r="I60" i="18" s="1"/>
  <c r="I61" i="18" s="1"/>
  <c r="I62" i="18" s="1"/>
  <c r="I63" i="18" s="1"/>
  <c r="I64" i="18" s="1"/>
  <c r="I65" i="18" s="1"/>
  <c r="I66" i="18" s="1"/>
  <c r="I67" i="18" s="1"/>
  <c r="I68" i="18" s="1"/>
  <c r="I56" i="18"/>
  <c r="I55" i="18"/>
  <c r="I54" i="18"/>
  <c r="I53" i="18"/>
  <c r="K15" i="18"/>
  <c r="K16" i="18" s="1"/>
  <c r="K13" i="18"/>
  <c r="K11" i="18"/>
  <c r="K12" i="18"/>
  <c r="K14" i="18"/>
  <c r="I15" i="18"/>
  <c r="I16" i="18" s="1"/>
  <c r="I13" i="18"/>
  <c r="I11" i="18"/>
  <c r="I14" i="18"/>
  <c r="I12" i="18"/>
  <c r="E18" i="18"/>
  <c r="E17" i="18"/>
  <c r="J14" i="18"/>
  <c r="J12" i="18"/>
  <c r="J15" i="18"/>
  <c r="J16" i="18" s="1"/>
  <c r="J11" i="18"/>
  <c r="J13" i="18"/>
  <c r="G33" i="17"/>
  <c r="G31" i="17"/>
  <c r="D33" i="17"/>
  <c r="D31" i="17"/>
  <c r="H33" i="17"/>
  <c r="H31" i="17"/>
  <c r="E21" i="17"/>
  <c r="E22" i="17"/>
  <c r="I18" i="17"/>
  <c r="I17" i="17"/>
  <c r="I20" i="17" s="1"/>
  <c r="F22" i="17"/>
  <c r="F21" i="17"/>
  <c r="D22" i="17"/>
  <c r="D21" i="17"/>
  <c r="J17" i="17"/>
  <c r="J20" i="17" s="1"/>
  <c r="J18" i="17"/>
  <c r="E33" i="17"/>
  <c r="E31" i="17"/>
  <c r="I33" i="17"/>
  <c r="I31" i="17"/>
  <c r="F33" i="17"/>
  <c r="F31" i="17"/>
  <c r="J33" i="17"/>
  <c r="J31" i="17"/>
  <c r="E19" i="17"/>
  <c r="E20" i="17"/>
  <c r="H17" i="17"/>
  <c r="H18" i="17"/>
  <c r="D60" i="17"/>
  <c r="D59" i="17"/>
  <c r="F24" i="17"/>
  <c r="F25" i="17" s="1"/>
  <c r="F26" i="17" s="1"/>
  <c r="F23" i="17"/>
  <c r="D20" i="17"/>
  <c r="D19" i="17"/>
  <c r="D23" i="17" s="1"/>
  <c r="K18" i="17"/>
  <c r="K19" i="17" s="1"/>
  <c r="K20" i="17" s="1"/>
  <c r="K21" i="17" s="1"/>
  <c r="K22" i="17" s="1"/>
  <c r="K23" i="17" s="1"/>
  <c r="K24" i="17" s="1"/>
  <c r="K25" i="17" s="1"/>
  <c r="K26" i="17" s="1"/>
  <c r="K17" i="17"/>
  <c r="E19" i="16"/>
  <c r="E20" i="16"/>
  <c r="H17" i="16"/>
  <c r="H18" i="16"/>
  <c r="D60" i="16"/>
  <c r="D59" i="16"/>
  <c r="E33" i="16"/>
  <c r="E31" i="16"/>
  <c r="I33" i="16"/>
  <c r="I31" i="16"/>
  <c r="F33" i="16"/>
  <c r="F31" i="16"/>
  <c r="J33" i="16"/>
  <c r="J31" i="16"/>
  <c r="J17" i="16"/>
  <c r="J20" i="16" s="1"/>
  <c r="J18" i="16"/>
  <c r="D22" i="16"/>
  <c r="D21" i="16"/>
  <c r="E21" i="16"/>
  <c r="E22" i="16"/>
  <c r="I18" i="16"/>
  <c r="I17" i="16"/>
  <c r="I20" i="16" s="1"/>
  <c r="F22" i="16"/>
  <c r="F21" i="16"/>
  <c r="G33" i="16"/>
  <c r="G31" i="16"/>
  <c r="D33" i="16"/>
  <c r="D31" i="16"/>
  <c r="H33" i="16"/>
  <c r="H31" i="16"/>
  <c r="K18" i="16"/>
  <c r="K19" i="16" s="1"/>
  <c r="K20" i="16" s="1"/>
  <c r="K21" i="16" s="1"/>
  <c r="K22" i="16" s="1"/>
  <c r="K23" i="16" s="1"/>
  <c r="K24" i="16" s="1"/>
  <c r="K25" i="16" s="1"/>
  <c r="K26" i="16" s="1"/>
  <c r="K17" i="16"/>
  <c r="D20" i="16"/>
  <c r="D19" i="16"/>
  <c r="D23" i="16" s="1"/>
  <c r="J17" i="15"/>
  <c r="J20" i="15" s="1"/>
  <c r="J18" i="15"/>
  <c r="D22" i="15"/>
  <c r="D21" i="15"/>
  <c r="E19" i="15"/>
  <c r="E20" i="15"/>
  <c r="H17" i="15"/>
  <c r="H18" i="15"/>
  <c r="D60" i="15"/>
  <c r="D59" i="15"/>
  <c r="E33" i="15"/>
  <c r="E31" i="15"/>
  <c r="I33" i="15"/>
  <c r="I31" i="15"/>
  <c r="F33" i="15"/>
  <c r="F31" i="15"/>
  <c r="J33" i="15"/>
  <c r="J31" i="15"/>
  <c r="F19" i="15"/>
  <c r="K18" i="15"/>
  <c r="K19" i="15" s="1"/>
  <c r="K20" i="15" s="1"/>
  <c r="K21" i="15" s="1"/>
  <c r="K22" i="15" s="1"/>
  <c r="K23" i="15" s="1"/>
  <c r="K24" i="15" s="1"/>
  <c r="K25" i="15" s="1"/>
  <c r="K26" i="15" s="1"/>
  <c r="K17" i="15"/>
  <c r="D20" i="15"/>
  <c r="D19" i="15"/>
  <c r="D23" i="15" s="1"/>
  <c r="E21" i="15"/>
  <c r="E22" i="15"/>
  <c r="I18" i="15"/>
  <c r="I17" i="15"/>
  <c r="I20" i="15" s="1"/>
  <c r="F22" i="15"/>
  <c r="F21" i="15"/>
  <c r="G33" i="15"/>
  <c r="G31" i="15"/>
  <c r="D33" i="15"/>
  <c r="D31" i="15"/>
  <c r="H33" i="15"/>
  <c r="H31" i="15"/>
  <c r="J17" i="14"/>
  <c r="J20" i="14" s="1"/>
  <c r="J18" i="14"/>
  <c r="D22" i="14"/>
  <c r="D21" i="14"/>
  <c r="E19" i="14"/>
  <c r="E20" i="14"/>
  <c r="H17" i="14"/>
  <c r="H18" i="14"/>
  <c r="D60" i="14"/>
  <c r="D59" i="14"/>
  <c r="E33" i="14"/>
  <c r="E31" i="14"/>
  <c r="I33" i="14"/>
  <c r="I31" i="14"/>
  <c r="F33" i="14"/>
  <c r="F31" i="14"/>
  <c r="J33" i="14"/>
  <c r="J31" i="14"/>
  <c r="F19" i="14"/>
  <c r="K18" i="14"/>
  <c r="K19" i="14" s="1"/>
  <c r="K20" i="14" s="1"/>
  <c r="K21" i="14" s="1"/>
  <c r="K22" i="14" s="1"/>
  <c r="K23" i="14" s="1"/>
  <c r="K24" i="14" s="1"/>
  <c r="K25" i="14" s="1"/>
  <c r="K26" i="14" s="1"/>
  <c r="K17" i="14"/>
  <c r="D20" i="14"/>
  <c r="D19" i="14"/>
  <c r="D23" i="14" s="1"/>
  <c r="E21" i="14"/>
  <c r="E22" i="14"/>
  <c r="I18" i="14"/>
  <c r="I17" i="14"/>
  <c r="I20" i="14" s="1"/>
  <c r="F22" i="14"/>
  <c r="F21" i="14"/>
  <c r="G33" i="14"/>
  <c r="G31" i="14"/>
  <c r="D33" i="14"/>
  <c r="D31" i="14"/>
  <c r="H33" i="14"/>
  <c r="H31" i="14"/>
  <c r="J17" i="13"/>
  <c r="J20" i="13" s="1"/>
  <c r="J18" i="13"/>
  <c r="D22" i="13"/>
  <c r="D21" i="13"/>
  <c r="E19" i="13"/>
  <c r="E20" i="13"/>
  <c r="H17" i="13"/>
  <c r="H18" i="13"/>
  <c r="D60" i="13"/>
  <c r="D59" i="13"/>
  <c r="E33" i="13"/>
  <c r="E31" i="13"/>
  <c r="I33" i="13"/>
  <c r="I31" i="13"/>
  <c r="F33" i="13"/>
  <c r="F31" i="13"/>
  <c r="J33" i="13"/>
  <c r="J31" i="13"/>
  <c r="F19" i="13"/>
  <c r="K18" i="13"/>
  <c r="K19" i="13" s="1"/>
  <c r="K20" i="13" s="1"/>
  <c r="K21" i="13" s="1"/>
  <c r="K22" i="13" s="1"/>
  <c r="K23" i="13" s="1"/>
  <c r="K24" i="13" s="1"/>
  <c r="K25" i="13" s="1"/>
  <c r="K26" i="13" s="1"/>
  <c r="K17" i="13"/>
  <c r="D20" i="13"/>
  <c r="D19" i="13"/>
  <c r="D23" i="13" s="1"/>
  <c r="E21" i="13"/>
  <c r="E22" i="13"/>
  <c r="I18" i="13"/>
  <c r="I17" i="13"/>
  <c r="I20" i="13" s="1"/>
  <c r="F22" i="13"/>
  <c r="F21" i="13"/>
  <c r="G33" i="13"/>
  <c r="G31" i="13"/>
  <c r="D33" i="13"/>
  <c r="D31" i="13"/>
  <c r="H33" i="13"/>
  <c r="H31" i="13"/>
  <c r="H14" i="12"/>
  <c r="H12" i="12"/>
  <c r="H13" i="12"/>
  <c r="H15" i="12"/>
  <c r="H16" i="12" s="1"/>
  <c r="H11" i="12"/>
  <c r="D17" i="12"/>
  <c r="D18" i="12"/>
  <c r="D57" i="12"/>
  <c r="D58" i="12" s="1"/>
  <c r="D56" i="12"/>
  <c r="D55" i="12"/>
  <c r="D54" i="12"/>
  <c r="D53" i="12"/>
  <c r="J57" i="12"/>
  <c r="J58" i="12" s="1"/>
  <c r="J59" i="12" s="1"/>
  <c r="J60" i="12" s="1"/>
  <c r="J61" i="12" s="1"/>
  <c r="J62" i="12" s="1"/>
  <c r="J63" i="12" s="1"/>
  <c r="J64" i="12" s="1"/>
  <c r="J65" i="12" s="1"/>
  <c r="J66" i="12" s="1"/>
  <c r="J67" i="12" s="1"/>
  <c r="J68" i="12" s="1"/>
  <c r="J56" i="12"/>
  <c r="J55" i="12"/>
  <c r="J54" i="12"/>
  <c r="J53" i="12"/>
  <c r="G57" i="12"/>
  <c r="G58" i="12" s="1"/>
  <c r="G59" i="12" s="1"/>
  <c r="G60" i="12" s="1"/>
  <c r="G61" i="12" s="1"/>
  <c r="G62" i="12" s="1"/>
  <c r="G63" i="12" s="1"/>
  <c r="G64" i="12" s="1"/>
  <c r="G65" i="12" s="1"/>
  <c r="G66" i="12" s="1"/>
  <c r="G67" i="12" s="1"/>
  <c r="G68" i="12" s="1"/>
  <c r="G56" i="12"/>
  <c r="G55" i="12"/>
  <c r="G54" i="12"/>
  <c r="G53" i="12"/>
  <c r="K57" i="12"/>
  <c r="K58" i="12" s="1"/>
  <c r="K59" i="12" s="1"/>
  <c r="K60" i="12" s="1"/>
  <c r="K61" i="12" s="1"/>
  <c r="K62" i="12" s="1"/>
  <c r="K63" i="12" s="1"/>
  <c r="K64" i="12" s="1"/>
  <c r="K65" i="12" s="1"/>
  <c r="K66" i="12" s="1"/>
  <c r="K67" i="12" s="1"/>
  <c r="K68" i="12" s="1"/>
  <c r="K56" i="12"/>
  <c r="K55" i="12"/>
  <c r="K54" i="12"/>
  <c r="K53" i="12"/>
  <c r="K15" i="12"/>
  <c r="K16" i="12" s="1"/>
  <c r="K13" i="12"/>
  <c r="K11" i="12"/>
  <c r="K12" i="12"/>
  <c r="K14" i="12"/>
  <c r="I15" i="12"/>
  <c r="I16" i="12" s="1"/>
  <c r="I13" i="12"/>
  <c r="I11" i="12"/>
  <c r="I14" i="12"/>
  <c r="I12" i="12"/>
  <c r="E18" i="12"/>
  <c r="E17" i="12"/>
  <c r="J14" i="12"/>
  <c r="J12" i="12"/>
  <c r="J15" i="12"/>
  <c r="J16" i="12" s="1"/>
  <c r="J11" i="12"/>
  <c r="J13" i="12"/>
  <c r="I29" i="12"/>
  <c r="G29" i="12"/>
  <c r="E29" i="12"/>
  <c r="H29" i="12"/>
  <c r="D29" i="12"/>
  <c r="J29" i="12"/>
  <c r="F29" i="12"/>
  <c r="H57" i="12"/>
  <c r="H58" i="12" s="1"/>
  <c r="H59" i="12" s="1"/>
  <c r="H60" i="12" s="1"/>
  <c r="H61" i="12" s="1"/>
  <c r="H62" i="12" s="1"/>
  <c r="H63" i="12" s="1"/>
  <c r="H64" i="12" s="1"/>
  <c r="H65" i="12" s="1"/>
  <c r="H66" i="12" s="1"/>
  <c r="H67" i="12" s="1"/>
  <c r="H68" i="12" s="1"/>
  <c r="H56" i="12"/>
  <c r="H55" i="12"/>
  <c r="H54" i="12"/>
  <c r="H53" i="12"/>
  <c r="F57" i="12"/>
  <c r="F58" i="12" s="1"/>
  <c r="F59" i="12" s="1"/>
  <c r="F60" i="12" s="1"/>
  <c r="F61" i="12" s="1"/>
  <c r="F62" i="12" s="1"/>
  <c r="F63" i="12" s="1"/>
  <c r="F64" i="12" s="1"/>
  <c r="F65" i="12" s="1"/>
  <c r="F66" i="12" s="1"/>
  <c r="F67" i="12" s="1"/>
  <c r="F68" i="12" s="1"/>
  <c r="F56" i="12"/>
  <c r="F55" i="12"/>
  <c r="F54" i="12"/>
  <c r="F53" i="12"/>
  <c r="F17" i="12"/>
  <c r="F20" i="12" s="1"/>
  <c r="F18" i="12"/>
  <c r="E57" i="12"/>
  <c r="E58" i="12" s="1"/>
  <c r="E59" i="12" s="1"/>
  <c r="E60" i="12" s="1"/>
  <c r="E61" i="12" s="1"/>
  <c r="E62" i="12" s="1"/>
  <c r="E63" i="12" s="1"/>
  <c r="E64" i="12" s="1"/>
  <c r="E65" i="12" s="1"/>
  <c r="E66" i="12" s="1"/>
  <c r="E67" i="12" s="1"/>
  <c r="E68" i="12" s="1"/>
  <c r="E56" i="12"/>
  <c r="E55" i="12"/>
  <c r="E54" i="12"/>
  <c r="E53" i="12"/>
  <c r="I57" i="12"/>
  <c r="I58" i="12" s="1"/>
  <c r="I59" i="12" s="1"/>
  <c r="I60" i="12" s="1"/>
  <c r="I61" i="12" s="1"/>
  <c r="I62" i="12" s="1"/>
  <c r="I63" i="12" s="1"/>
  <c r="I64" i="12" s="1"/>
  <c r="I65" i="12" s="1"/>
  <c r="I66" i="12" s="1"/>
  <c r="I67" i="12" s="1"/>
  <c r="I68" i="12" s="1"/>
  <c r="I56" i="12"/>
  <c r="I55" i="12"/>
  <c r="I54" i="12"/>
  <c r="I53" i="12"/>
  <c r="D17" i="11"/>
  <c r="D18" i="11"/>
  <c r="D57" i="11"/>
  <c r="D58" i="11" s="1"/>
  <c r="D56" i="11"/>
  <c r="D55" i="11"/>
  <c r="D54" i="11"/>
  <c r="D53" i="11"/>
  <c r="J57" i="11"/>
  <c r="J58" i="11" s="1"/>
  <c r="J59" i="11" s="1"/>
  <c r="J60" i="11" s="1"/>
  <c r="J61" i="11" s="1"/>
  <c r="J62" i="11" s="1"/>
  <c r="J63" i="11" s="1"/>
  <c r="J64" i="11" s="1"/>
  <c r="J65" i="11" s="1"/>
  <c r="J66" i="11" s="1"/>
  <c r="J67" i="11" s="1"/>
  <c r="J68" i="11" s="1"/>
  <c r="J56" i="11"/>
  <c r="J55" i="11"/>
  <c r="J54" i="11"/>
  <c r="J53" i="11"/>
  <c r="G57" i="11"/>
  <c r="G58" i="11" s="1"/>
  <c r="G59" i="11" s="1"/>
  <c r="G60" i="11" s="1"/>
  <c r="G61" i="11" s="1"/>
  <c r="G62" i="11" s="1"/>
  <c r="G63" i="11" s="1"/>
  <c r="G64" i="11" s="1"/>
  <c r="G65" i="11" s="1"/>
  <c r="G66" i="11" s="1"/>
  <c r="G67" i="11" s="1"/>
  <c r="G68" i="11" s="1"/>
  <c r="G56" i="11"/>
  <c r="G55" i="11"/>
  <c r="G54" i="11"/>
  <c r="G53" i="11"/>
  <c r="K57" i="11"/>
  <c r="K58" i="11" s="1"/>
  <c r="K59" i="11" s="1"/>
  <c r="K60" i="11" s="1"/>
  <c r="K61" i="11" s="1"/>
  <c r="K62" i="11" s="1"/>
  <c r="K63" i="11" s="1"/>
  <c r="K64" i="11" s="1"/>
  <c r="K65" i="11" s="1"/>
  <c r="K66" i="11" s="1"/>
  <c r="K67" i="11" s="1"/>
  <c r="K68" i="11" s="1"/>
  <c r="K56" i="11"/>
  <c r="K55" i="11"/>
  <c r="K54" i="11"/>
  <c r="K53" i="11"/>
  <c r="H14" i="11"/>
  <c r="H12" i="11"/>
  <c r="H13" i="11"/>
  <c r="H15" i="11"/>
  <c r="H16" i="11" s="1"/>
  <c r="H11" i="11"/>
  <c r="I29" i="11"/>
  <c r="G29" i="11"/>
  <c r="E29" i="11"/>
  <c r="H29" i="11"/>
  <c r="D29" i="11"/>
  <c r="J29" i="11"/>
  <c r="F29" i="11"/>
  <c r="H57" i="11"/>
  <c r="H58" i="11" s="1"/>
  <c r="H59" i="11" s="1"/>
  <c r="H60" i="11" s="1"/>
  <c r="H61" i="11" s="1"/>
  <c r="H62" i="11" s="1"/>
  <c r="H63" i="11" s="1"/>
  <c r="H64" i="11" s="1"/>
  <c r="H65" i="11" s="1"/>
  <c r="H66" i="11" s="1"/>
  <c r="H67" i="11" s="1"/>
  <c r="H68" i="11" s="1"/>
  <c r="H56" i="11"/>
  <c r="H55" i="11"/>
  <c r="H54" i="11"/>
  <c r="H53" i="11"/>
  <c r="F57" i="11"/>
  <c r="F58" i="11" s="1"/>
  <c r="F59" i="11" s="1"/>
  <c r="F60" i="11" s="1"/>
  <c r="F61" i="11" s="1"/>
  <c r="F62" i="11" s="1"/>
  <c r="F63" i="11" s="1"/>
  <c r="F64" i="11" s="1"/>
  <c r="F65" i="11" s="1"/>
  <c r="F66" i="11" s="1"/>
  <c r="F67" i="11" s="1"/>
  <c r="F68" i="11" s="1"/>
  <c r="F56" i="11"/>
  <c r="F55" i="11"/>
  <c r="F54" i="11"/>
  <c r="F53" i="11"/>
  <c r="F17" i="11"/>
  <c r="F20" i="11" s="1"/>
  <c r="F18" i="11"/>
  <c r="E57" i="11"/>
  <c r="E58" i="11" s="1"/>
  <c r="E59" i="11" s="1"/>
  <c r="E60" i="11" s="1"/>
  <c r="E61" i="11" s="1"/>
  <c r="E62" i="11" s="1"/>
  <c r="E63" i="11" s="1"/>
  <c r="E64" i="11" s="1"/>
  <c r="E65" i="11" s="1"/>
  <c r="E66" i="11" s="1"/>
  <c r="E67" i="11" s="1"/>
  <c r="E68" i="11" s="1"/>
  <c r="E56" i="11"/>
  <c r="E55" i="11"/>
  <c r="E54" i="11"/>
  <c r="E53" i="11"/>
  <c r="I57" i="11"/>
  <c r="I58" i="11" s="1"/>
  <c r="I59" i="11" s="1"/>
  <c r="I60" i="11" s="1"/>
  <c r="I61" i="11" s="1"/>
  <c r="I62" i="11" s="1"/>
  <c r="I63" i="11" s="1"/>
  <c r="I64" i="11" s="1"/>
  <c r="I65" i="11" s="1"/>
  <c r="I66" i="11" s="1"/>
  <c r="I67" i="11" s="1"/>
  <c r="I68" i="11" s="1"/>
  <c r="I56" i="11"/>
  <c r="I55" i="11"/>
  <c r="I54" i="11"/>
  <c r="I53" i="11"/>
  <c r="K15" i="11"/>
  <c r="K16" i="11" s="1"/>
  <c r="K13" i="11"/>
  <c r="K11" i="11"/>
  <c r="K12" i="11"/>
  <c r="K14" i="11"/>
  <c r="I15" i="11"/>
  <c r="I16" i="11" s="1"/>
  <c r="I13" i="11"/>
  <c r="I11" i="11"/>
  <c r="I14" i="11"/>
  <c r="I12" i="11"/>
  <c r="E18" i="11"/>
  <c r="E17" i="11"/>
  <c r="J14" i="11"/>
  <c r="J12" i="11"/>
  <c r="J15" i="11"/>
  <c r="J16" i="11" s="1"/>
  <c r="J11" i="11"/>
  <c r="J13" i="11"/>
  <c r="E21" i="10"/>
  <c r="E22" i="10"/>
  <c r="I18" i="10"/>
  <c r="I17" i="10"/>
  <c r="I20" i="10" s="1"/>
  <c r="J17" i="10"/>
  <c r="J20" i="10" s="1"/>
  <c r="J18" i="10"/>
  <c r="I31" i="10"/>
  <c r="I33" i="10"/>
  <c r="D33" i="10"/>
  <c r="D31" i="10"/>
  <c r="H33" i="10"/>
  <c r="H31" i="10"/>
  <c r="F23" i="10"/>
  <c r="F22" i="10"/>
  <c r="F21" i="10"/>
  <c r="K18" i="10"/>
  <c r="K19" i="10" s="1"/>
  <c r="K20" i="10" s="1"/>
  <c r="K21" i="10" s="1"/>
  <c r="K22" i="10" s="1"/>
  <c r="K23" i="10" s="1"/>
  <c r="K24" i="10" s="1"/>
  <c r="K25" i="10" s="1"/>
  <c r="K26" i="10" s="1"/>
  <c r="K17" i="10"/>
  <c r="D20" i="10"/>
  <c r="D19" i="10"/>
  <c r="D23" i="10" s="1"/>
  <c r="E19" i="10"/>
  <c r="E20" i="10"/>
  <c r="H17" i="10"/>
  <c r="H18" i="10"/>
  <c r="E31" i="10"/>
  <c r="E33" i="10"/>
  <c r="G33" i="10"/>
  <c r="G31" i="10"/>
  <c r="F33" i="10"/>
  <c r="F31" i="10"/>
  <c r="J33" i="10"/>
  <c r="J31" i="10"/>
  <c r="D22" i="10"/>
  <c r="D21" i="10"/>
  <c r="D60" i="10"/>
  <c r="D59" i="10"/>
  <c r="D60" i="9"/>
  <c r="D59" i="9"/>
  <c r="F22" i="9"/>
  <c r="F21" i="9"/>
  <c r="H37" i="9"/>
  <c r="H35" i="9"/>
  <c r="H32" i="9"/>
  <c r="H36" i="9" s="1"/>
  <c r="D37" i="9"/>
  <c r="D35" i="9"/>
  <c r="D32" i="9"/>
  <c r="D36" i="9" s="1"/>
  <c r="E32" i="9"/>
  <c r="E36" i="9" s="1"/>
  <c r="E37" i="9"/>
  <c r="E35" i="9"/>
  <c r="H17" i="9"/>
  <c r="H18" i="9"/>
  <c r="G32" i="9"/>
  <c r="G36" i="9" s="1"/>
  <c r="G35" i="9"/>
  <c r="G37" i="9"/>
  <c r="E19" i="9"/>
  <c r="E20" i="9"/>
  <c r="F24" i="9"/>
  <c r="F25" i="9" s="1"/>
  <c r="F26" i="9" s="1"/>
  <c r="F23" i="9"/>
  <c r="I18" i="9"/>
  <c r="I17" i="9"/>
  <c r="I20" i="9" s="1"/>
  <c r="J17" i="9"/>
  <c r="J20" i="9" s="1"/>
  <c r="J18" i="9"/>
  <c r="J37" i="9"/>
  <c r="J35" i="9"/>
  <c r="J32" i="9"/>
  <c r="J36" i="9" s="1"/>
  <c r="F37" i="9"/>
  <c r="F35" i="9"/>
  <c r="F32" i="9"/>
  <c r="F36" i="9" s="1"/>
  <c r="I32" i="9"/>
  <c r="I36" i="9" s="1"/>
  <c r="I37" i="9"/>
  <c r="I35" i="9"/>
  <c r="K18" i="9"/>
  <c r="K19" i="9" s="1"/>
  <c r="K20" i="9" s="1"/>
  <c r="K21" i="9" s="1"/>
  <c r="K22" i="9" s="1"/>
  <c r="K23" i="9" s="1"/>
  <c r="K24" i="9" s="1"/>
  <c r="K25" i="9" s="1"/>
  <c r="K26" i="9" s="1"/>
  <c r="K17" i="9"/>
  <c r="E21" i="9"/>
  <c r="E22" i="9"/>
  <c r="J17" i="1"/>
  <c r="J20" i="1" s="1"/>
  <c r="J18" i="1"/>
  <c r="D22" i="1"/>
  <c r="D21" i="1"/>
  <c r="E19" i="1"/>
  <c r="E20" i="1"/>
  <c r="H17" i="1"/>
  <c r="H18" i="1"/>
  <c r="D55" i="1"/>
  <c r="D54" i="1"/>
  <c r="F33" i="1"/>
  <c r="J33" i="1"/>
  <c r="J31" i="1"/>
  <c r="F19" i="1"/>
  <c r="K18" i="1"/>
  <c r="K19" i="1" s="1"/>
  <c r="K20" i="1" s="1"/>
  <c r="K21" i="1" s="1"/>
  <c r="K22" i="1" s="1"/>
  <c r="K23" i="1" s="1"/>
  <c r="K24" i="1" s="1"/>
  <c r="K25" i="1" s="1"/>
  <c r="K26" i="1" s="1"/>
  <c r="K17" i="1"/>
  <c r="D20" i="1"/>
  <c r="D19" i="1"/>
  <c r="D23" i="1" s="1"/>
  <c r="E21" i="1"/>
  <c r="E22" i="1"/>
  <c r="I18" i="1"/>
  <c r="I17" i="1"/>
  <c r="I20" i="1" s="1"/>
  <c r="F22" i="1"/>
  <c r="F21" i="1"/>
  <c r="G33" i="1"/>
  <c r="D33" i="1"/>
  <c r="D31" i="1"/>
  <c r="H33" i="1"/>
  <c r="H31" i="1"/>
  <c r="D21" i="40" l="1"/>
  <c r="D59" i="40"/>
  <c r="I17" i="40"/>
  <c r="I20" i="40" s="1"/>
  <c r="D19" i="40"/>
  <c r="D23" i="40" s="1"/>
  <c r="F23" i="40"/>
  <c r="I33" i="1"/>
  <c r="E33" i="1"/>
  <c r="F23" i="23"/>
  <c r="K54" i="24"/>
  <c r="F53" i="24"/>
  <c r="K56" i="24"/>
  <c r="F55" i="24"/>
  <c r="K57" i="24"/>
  <c r="K58" i="24" s="1"/>
  <c r="K59" i="24" s="1"/>
  <c r="K60" i="24" s="1"/>
  <c r="K61" i="24" s="1"/>
  <c r="K62" i="24" s="1"/>
  <c r="K63" i="24" s="1"/>
  <c r="K64" i="24" s="1"/>
  <c r="K65" i="24" s="1"/>
  <c r="K66" i="24" s="1"/>
  <c r="K67" i="24" s="1"/>
  <c r="K68" i="24" s="1"/>
  <c r="J55" i="24"/>
  <c r="H12" i="35"/>
  <c r="F23" i="47"/>
  <c r="F23" i="16"/>
  <c r="F56" i="24"/>
  <c r="J56" i="24"/>
  <c r="F19" i="33"/>
  <c r="F24" i="33" s="1"/>
  <c r="F25" i="33" s="1"/>
  <c r="F26" i="33" s="1"/>
  <c r="D56" i="24"/>
  <c r="F23" i="43"/>
  <c r="F54" i="24"/>
  <c r="F19" i="46"/>
  <c r="F24" i="46" s="1"/>
  <c r="F25" i="46" s="1"/>
  <c r="F26" i="46" s="1"/>
  <c r="I19" i="43"/>
  <c r="J19" i="43"/>
  <c r="J19" i="40"/>
  <c r="J24" i="40" s="1"/>
  <c r="J25" i="40" s="1"/>
  <c r="J26" i="40" s="1"/>
  <c r="J19" i="25"/>
  <c r="J23" i="25" s="1"/>
  <c r="I19" i="25"/>
  <c r="I24" i="25" s="1"/>
  <c r="I25" i="25" s="1"/>
  <c r="I26" i="25" s="1"/>
  <c r="I19" i="10"/>
  <c r="I24" i="10" s="1"/>
  <c r="I25" i="10" s="1"/>
  <c r="I26" i="10" s="1"/>
  <c r="J19" i="9"/>
  <c r="J24" i="9" s="1"/>
  <c r="J25" i="9" s="1"/>
  <c r="J26" i="9" s="1"/>
  <c r="J19" i="52"/>
  <c r="J24" i="52" s="1"/>
  <c r="J25" i="52" s="1"/>
  <c r="J26" i="52" s="1"/>
  <c r="K57" i="49"/>
  <c r="K58" i="49" s="1"/>
  <c r="K59" i="49" s="1"/>
  <c r="K60" i="49" s="1"/>
  <c r="K61" i="49" s="1"/>
  <c r="K62" i="49" s="1"/>
  <c r="K63" i="49" s="1"/>
  <c r="K64" i="49" s="1"/>
  <c r="K65" i="49" s="1"/>
  <c r="K66" i="49" s="1"/>
  <c r="K67" i="49" s="1"/>
  <c r="K68" i="49" s="1"/>
  <c r="K55" i="49"/>
  <c r="K53" i="49"/>
  <c r="K56" i="49"/>
  <c r="K54" i="49"/>
  <c r="F56" i="49"/>
  <c r="F54" i="49"/>
  <c r="F57" i="49"/>
  <c r="F58" i="49" s="1"/>
  <c r="F59" i="49" s="1"/>
  <c r="F60" i="49" s="1"/>
  <c r="F61" i="49" s="1"/>
  <c r="F62" i="49" s="1"/>
  <c r="F63" i="49" s="1"/>
  <c r="F64" i="49" s="1"/>
  <c r="F65" i="49" s="1"/>
  <c r="F66" i="49" s="1"/>
  <c r="F67" i="49" s="1"/>
  <c r="F68" i="49" s="1"/>
  <c r="F55" i="49"/>
  <c r="F53" i="49"/>
  <c r="E56" i="49"/>
  <c r="E54" i="49"/>
  <c r="E57" i="49"/>
  <c r="E58" i="49" s="1"/>
  <c r="E59" i="49" s="1"/>
  <c r="E60" i="49" s="1"/>
  <c r="E61" i="49" s="1"/>
  <c r="E62" i="49" s="1"/>
  <c r="E63" i="49" s="1"/>
  <c r="E64" i="49" s="1"/>
  <c r="E65" i="49" s="1"/>
  <c r="E66" i="49" s="1"/>
  <c r="E67" i="49" s="1"/>
  <c r="E68" i="49" s="1"/>
  <c r="E55" i="49"/>
  <c r="E53" i="49"/>
  <c r="H57" i="49"/>
  <c r="H58" i="49" s="1"/>
  <c r="H59" i="49" s="1"/>
  <c r="H60" i="49" s="1"/>
  <c r="H61" i="49" s="1"/>
  <c r="H62" i="49" s="1"/>
  <c r="H63" i="49" s="1"/>
  <c r="H64" i="49" s="1"/>
  <c r="H65" i="49" s="1"/>
  <c r="H66" i="49" s="1"/>
  <c r="H67" i="49" s="1"/>
  <c r="H68" i="49" s="1"/>
  <c r="H55" i="49"/>
  <c r="H53" i="49"/>
  <c r="H56" i="49"/>
  <c r="H54" i="49"/>
  <c r="D17" i="49"/>
  <c r="D18" i="49"/>
  <c r="G56" i="49"/>
  <c r="G54" i="49"/>
  <c r="G57" i="49"/>
  <c r="G58" i="49" s="1"/>
  <c r="G59" i="49" s="1"/>
  <c r="G60" i="49" s="1"/>
  <c r="G61" i="49" s="1"/>
  <c r="G62" i="49" s="1"/>
  <c r="G63" i="49" s="1"/>
  <c r="G64" i="49" s="1"/>
  <c r="G65" i="49" s="1"/>
  <c r="G66" i="49" s="1"/>
  <c r="G67" i="49" s="1"/>
  <c r="G68" i="49" s="1"/>
  <c r="G55" i="49"/>
  <c r="G53" i="49"/>
  <c r="J57" i="49"/>
  <c r="J58" i="49" s="1"/>
  <c r="J59" i="49" s="1"/>
  <c r="J60" i="49" s="1"/>
  <c r="J61" i="49" s="1"/>
  <c r="J62" i="49" s="1"/>
  <c r="J63" i="49" s="1"/>
  <c r="J64" i="49" s="1"/>
  <c r="J65" i="49" s="1"/>
  <c r="J66" i="49" s="1"/>
  <c r="J67" i="49" s="1"/>
  <c r="J68" i="49" s="1"/>
  <c r="J55" i="49"/>
  <c r="J53" i="49"/>
  <c r="J56" i="49"/>
  <c r="J54" i="49"/>
  <c r="F17" i="49"/>
  <c r="F18" i="49"/>
  <c r="I57" i="49"/>
  <c r="I58" i="49" s="1"/>
  <c r="I59" i="49" s="1"/>
  <c r="I60" i="49" s="1"/>
  <c r="I61" i="49" s="1"/>
  <c r="I62" i="49" s="1"/>
  <c r="I63" i="49" s="1"/>
  <c r="I64" i="49" s="1"/>
  <c r="I65" i="49" s="1"/>
  <c r="I66" i="49" s="1"/>
  <c r="I67" i="49" s="1"/>
  <c r="I68" i="49" s="1"/>
  <c r="I55" i="49"/>
  <c r="I53" i="49"/>
  <c r="I56" i="49"/>
  <c r="I54" i="49"/>
  <c r="D56" i="49"/>
  <c r="D54" i="49"/>
  <c r="D57" i="49"/>
  <c r="D58" i="49" s="1"/>
  <c r="D55" i="49"/>
  <c r="D53" i="49"/>
  <c r="J13" i="49"/>
  <c r="J14" i="49"/>
  <c r="J15" i="49"/>
  <c r="J16" i="49" s="1"/>
  <c r="J11" i="49"/>
  <c r="J12" i="49"/>
  <c r="K14" i="49"/>
  <c r="K15" i="49"/>
  <c r="K16" i="49" s="1"/>
  <c r="K11" i="49"/>
  <c r="K12" i="49"/>
  <c r="K13" i="49"/>
  <c r="H13" i="49"/>
  <c r="H14" i="49"/>
  <c r="H15" i="49"/>
  <c r="H16" i="49" s="1"/>
  <c r="H11" i="49"/>
  <c r="H12" i="49"/>
  <c r="I14" i="49"/>
  <c r="I15" i="49"/>
  <c r="I16" i="49" s="1"/>
  <c r="I11" i="49"/>
  <c r="I12" i="49"/>
  <c r="I13" i="49"/>
  <c r="E18" i="49"/>
  <c r="E17" i="49"/>
  <c r="J29" i="49"/>
  <c r="F29" i="49"/>
  <c r="I29" i="49"/>
  <c r="E29" i="49"/>
  <c r="H29" i="49"/>
  <c r="D29" i="49"/>
  <c r="G29" i="49"/>
  <c r="I19" i="47"/>
  <c r="F24" i="55"/>
  <c r="F25" i="55" s="1"/>
  <c r="F26" i="55" s="1"/>
  <c r="F23" i="55"/>
  <c r="H21" i="55"/>
  <c r="H19" i="55"/>
  <c r="H24" i="55" s="1"/>
  <c r="H25" i="55" s="1"/>
  <c r="H26" i="55" s="1"/>
  <c r="H20" i="55"/>
  <c r="E23" i="55"/>
  <c r="E24" i="55"/>
  <c r="E25" i="55" s="1"/>
  <c r="E26" i="55" s="1"/>
  <c r="J21" i="55"/>
  <c r="J22" i="55"/>
  <c r="I19" i="55"/>
  <c r="J19" i="55"/>
  <c r="H37" i="55"/>
  <c r="H35" i="55"/>
  <c r="H32" i="55"/>
  <c r="H36" i="55" s="1"/>
  <c r="D37" i="55"/>
  <c r="D35" i="55"/>
  <c r="D32" i="55"/>
  <c r="D36" i="55" s="1"/>
  <c r="G32" i="55"/>
  <c r="G36" i="55" s="1"/>
  <c r="G37" i="55"/>
  <c r="G35" i="55"/>
  <c r="I22" i="55"/>
  <c r="I21" i="55"/>
  <c r="J37" i="55"/>
  <c r="J35" i="55"/>
  <c r="J32" i="55"/>
  <c r="J36" i="55" s="1"/>
  <c r="F37" i="55"/>
  <c r="F35" i="55"/>
  <c r="F32" i="55"/>
  <c r="F36" i="55" s="1"/>
  <c r="I32" i="55"/>
  <c r="I36" i="55" s="1"/>
  <c r="I37" i="55"/>
  <c r="I35" i="55"/>
  <c r="E32" i="55"/>
  <c r="E36" i="55" s="1"/>
  <c r="E37" i="55"/>
  <c r="E35" i="55"/>
  <c r="D63" i="55"/>
  <c r="D64" i="55" s="1"/>
  <c r="D65" i="55" s="1"/>
  <c r="D66" i="55" s="1"/>
  <c r="D67" i="55" s="1"/>
  <c r="D68" i="55" s="1"/>
  <c r="D62" i="55"/>
  <c r="D61" i="55"/>
  <c r="H22" i="55"/>
  <c r="F24" i="54"/>
  <c r="F25" i="54" s="1"/>
  <c r="F26" i="54" s="1"/>
  <c r="F23" i="54"/>
  <c r="H21" i="54"/>
  <c r="H19" i="54"/>
  <c r="H24" i="54" s="1"/>
  <c r="H25" i="54" s="1"/>
  <c r="H26" i="54" s="1"/>
  <c r="H20" i="54"/>
  <c r="E23" i="54"/>
  <c r="E24" i="54"/>
  <c r="E25" i="54" s="1"/>
  <c r="E26" i="54" s="1"/>
  <c r="J21" i="54"/>
  <c r="J22" i="54"/>
  <c r="I19" i="54"/>
  <c r="J19" i="54"/>
  <c r="H37" i="54"/>
  <c r="H35" i="54"/>
  <c r="H32" i="54"/>
  <c r="H36" i="54" s="1"/>
  <c r="D37" i="54"/>
  <c r="D35" i="54"/>
  <c r="D32" i="54"/>
  <c r="D36" i="54" s="1"/>
  <c r="G32" i="54"/>
  <c r="G36" i="54" s="1"/>
  <c r="G37" i="54"/>
  <c r="G35" i="54"/>
  <c r="I22" i="54"/>
  <c r="I21" i="54"/>
  <c r="J37" i="54"/>
  <c r="J35" i="54"/>
  <c r="J32" i="54"/>
  <c r="J36" i="54" s="1"/>
  <c r="F37" i="54"/>
  <c r="F35" i="54"/>
  <c r="F32" i="54"/>
  <c r="F36" i="54" s="1"/>
  <c r="I32" i="54"/>
  <c r="I36" i="54" s="1"/>
  <c r="I37" i="54"/>
  <c r="I35" i="54"/>
  <c r="E32" i="54"/>
  <c r="E36" i="54" s="1"/>
  <c r="E37" i="54"/>
  <c r="E35" i="54"/>
  <c r="D63" i="54"/>
  <c r="D64" i="54" s="1"/>
  <c r="D65" i="54" s="1"/>
  <c r="D66" i="54" s="1"/>
  <c r="D67" i="54" s="1"/>
  <c r="D68" i="54" s="1"/>
  <c r="D62" i="54"/>
  <c r="D61" i="54"/>
  <c r="H22" i="54"/>
  <c r="F24" i="53"/>
  <c r="F25" i="53" s="1"/>
  <c r="F26" i="53" s="1"/>
  <c r="F23" i="53"/>
  <c r="H21" i="53"/>
  <c r="H19" i="53"/>
  <c r="H24" i="53" s="1"/>
  <c r="H25" i="53" s="1"/>
  <c r="H26" i="53" s="1"/>
  <c r="H20" i="53"/>
  <c r="E23" i="53"/>
  <c r="E24" i="53"/>
  <c r="E25" i="53" s="1"/>
  <c r="E26" i="53" s="1"/>
  <c r="J21" i="53"/>
  <c r="J22" i="53"/>
  <c r="I19" i="53"/>
  <c r="J19" i="53"/>
  <c r="H37" i="53"/>
  <c r="H35" i="53"/>
  <c r="H32" i="53"/>
  <c r="H36" i="53" s="1"/>
  <c r="D37" i="53"/>
  <c r="D35" i="53"/>
  <c r="D32" i="53"/>
  <c r="D36" i="53" s="1"/>
  <c r="G32" i="53"/>
  <c r="G36" i="53" s="1"/>
  <c r="G37" i="53"/>
  <c r="G35" i="53"/>
  <c r="I22" i="53"/>
  <c r="I21" i="53"/>
  <c r="J37" i="53"/>
  <c r="J35" i="53"/>
  <c r="J32" i="53"/>
  <c r="J36" i="53" s="1"/>
  <c r="F37" i="53"/>
  <c r="F35" i="53"/>
  <c r="F32" i="53"/>
  <c r="F36" i="53" s="1"/>
  <c r="I32" i="53"/>
  <c r="I36" i="53" s="1"/>
  <c r="I37" i="53"/>
  <c r="I35" i="53"/>
  <c r="E32" i="53"/>
  <c r="E36" i="53" s="1"/>
  <c r="E37" i="53"/>
  <c r="E35" i="53"/>
  <c r="D63" i="53"/>
  <c r="D64" i="53" s="1"/>
  <c r="D65" i="53" s="1"/>
  <c r="D66" i="53" s="1"/>
  <c r="D67" i="53" s="1"/>
  <c r="D68" i="53" s="1"/>
  <c r="D62" i="53"/>
  <c r="D61" i="53"/>
  <c r="H22" i="53"/>
  <c r="H37" i="52"/>
  <c r="H35" i="52"/>
  <c r="H32" i="52"/>
  <c r="H36" i="52" s="1"/>
  <c r="D37" i="52"/>
  <c r="D35" i="52"/>
  <c r="D32" i="52"/>
  <c r="D36" i="52" s="1"/>
  <c r="G32" i="52"/>
  <c r="G36" i="52" s="1"/>
  <c r="G37" i="52"/>
  <c r="G35" i="52"/>
  <c r="I22" i="52"/>
  <c r="I21" i="52"/>
  <c r="J5" i="52"/>
  <c r="J46" i="52"/>
  <c r="H21" i="52"/>
  <c r="H19" i="52"/>
  <c r="H24" i="52" s="1"/>
  <c r="H25" i="52" s="1"/>
  <c r="H26" i="52" s="1"/>
  <c r="H20" i="52"/>
  <c r="E23" i="52"/>
  <c r="E24" i="52"/>
  <c r="E25" i="52" s="1"/>
  <c r="E26" i="52" s="1"/>
  <c r="J21" i="52"/>
  <c r="J22" i="52"/>
  <c r="J37" i="52"/>
  <c r="J35" i="52"/>
  <c r="J32" i="52"/>
  <c r="J36" i="52" s="1"/>
  <c r="F37" i="52"/>
  <c r="F35" i="52"/>
  <c r="F32" i="52"/>
  <c r="F36" i="52" s="1"/>
  <c r="I32" i="52"/>
  <c r="I36" i="52" s="1"/>
  <c r="I37" i="52"/>
  <c r="I35" i="52"/>
  <c r="E32" i="52"/>
  <c r="E36" i="52" s="1"/>
  <c r="E37" i="52"/>
  <c r="E35" i="52"/>
  <c r="D63" i="52"/>
  <c r="D64" i="52" s="1"/>
  <c r="D65" i="52" s="1"/>
  <c r="D66" i="52" s="1"/>
  <c r="D67" i="52" s="1"/>
  <c r="D68" i="52" s="1"/>
  <c r="D62" i="52"/>
  <c r="D61" i="52"/>
  <c r="H22" i="52"/>
  <c r="I19" i="52"/>
  <c r="F24" i="51"/>
  <c r="F25" i="51" s="1"/>
  <c r="F26" i="51" s="1"/>
  <c r="F23" i="51"/>
  <c r="H21" i="51"/>
  <c r="H19" i="51"/>
  <c r="H24" i="51" s="1"/>
  <c r="H25" i="51" s="1"/>
  <c r="H26" i="51" s="1"/>
  <c r="H20" i="51"/>
  <c r="E23" i="51"/>
  <c r="E24" i="51"/>
  <c r="E25" i="51" s="1"/>
  <c r="E26" i="51" s="1"/>
  <c r="J21" i="51"/>
  <c r="J22" i="51"/>
  <c r="I19" i="51"/>
  <c r="J19" i="51"/>
  <c r="H37" i="51"/>
  <c r="H35" i="51"/>
  <c r="H32" i="51"/>
  <c r="H36" i="51" s="1"/>
  <c r="D37" i="51"/>
  <c r="D35" i="51"/>
  <c r="D32" i="51"/>
  <c r="D36" i="51" s="1"/>
  <c r="G32" i="51"/>
  <c r="G36" i="51" s="1"/>
  <c r="G37" i="51"/>
  <c r="G35" i="51"/>
  <c r="I22" i="51"/>
  <c r="I21" i="51"/>
  <c r="J37" i="51"/>
  <c r="J35" i="51"/>
  <c r="J32" i="51"/>
  <c r="J36" i="51" s="1"/>
  <c r="F37" i="51"/>
  <c r="F35" i="51"/>
  <c r="F32" i="51"/>
  <c r="F36" i="51" s="1"/>
  <c r="I32" i="51"/>
  <c r="I36" i="51" s="1"/>
  <c r="I37" i="51"/>
  <c r="I35" i="51"/>
  <c r="E32" i="51"/>
  <c r="E36" i="51" s="1"/>
  <c r="E37" i="51"/>
  <c r="E35" i="51"/>
  <c r="D63" i="51"/>
  <c r="D64" i="51" s="1"/>
  <c r="D65" i="51" s="1"/>
  <c r="D66" i="51" s="1"/>
  <c r="D67" i="51" s="1"/>
  <c r="D68" i="51" s="1"/>
  <c r="D62" i="51"/>
  <c r="D61" i="51"/>
  <c r="H22" i="51"/>
  <c r="H37" i="50"/>
  <c r="H35" i="50"/>
  <c r="H32" i="50"/>
  <c r="H36" i="50" s="1"/>
  <c r="D37" i="50"/>
  <c r="D35" i="50"/>
  <c r="D32" i="50"/>
  <c r="D36" i="50" s="1"/>
  <c r="G32" i="50"/>
  <c r="G36" i="50" s="1"/>
  <c r="G37" i="50"/>
  <c r="G35" i="50"/>
  <c r="I22" i="50"/>
  <c r="I21" i="50"/>
  <c r="J5" i="50"/>
  <c r="J46" i="50"/>
  <c r="H21" i="50"/>
  <c r="H19" i="50"/>
  <c r="H24" i="50" s="1"/>
  <c r="H25" i="50" s="1"/>
  <c r="H26" i="50" s="1"/>
  <c r="H20" i="50"/>
  <c r="E23" i="50"/>
  <c r="E24" i="50"/>
  <c r="E25" i="50" s="1"/>
  <c r="E26" i="50" s="1"/>
  <c r="J21" i="50"/>
  <c r="J22" i="50"/>
  <c r="J19" i="50"/>
  <c r="J37" i="50"/>
  <c r="J35" i="50"/>
  <c r="J32" i="50"/>
  <c r="J36" i="50" s="1"/>
  <c r="F37" i="50"/>
  <c r="F35" i="50"/>
  <c r="F32" i="50"/>
  <c r="F36" i="50" s="1"/>
  <c r="I32" i="50"/>
  <c r="I36" i="50" s="1"/>
  <c r="I37" i="50"/>
  <c r="I35" i="50"/>
  <c r="E32" i="50"/>
  <c r="E36" i="50" s="1"/>
  <c r="E37" i="50"/>
  <c r="E35" i="50"/>
  <c r="D63" i="50"/>
  <c r="D64" i="50" s="1"/>
  <c r="D65" i="50" s="1"/>
  <c r="D66" i="50" s="1"/>
  <c r="D67" i="50" s="1"/>
  <c r="D68" i="50" s="1"/>
  <c r="D62" i="50"/>
  <c r="D61" i="50"/>
  <c r="H22" i="50"/>
  <c r="I19" i="50"/>
  <c r="F24" i="48"/>
  <c r="F25" i="48" s="1"/>
  <c r="F26" i="48" s="1"/>
  <c r="F23" i="48"/>
  <c r="H21" i="48"/>
  <c r="H19" i="48"/>
  <c r="H24" i="48" s="1"/>
  <c r="H25" i="48" s="1"/>
  <c r="H26" i="48" s="1"/>
  <c r="H20" i="48"/>
  <c r="E23" i="48"/>
  <c r="E24" i="48"/>
  <c r="E25" i="48" s="1"/>
  <c r="E26" i="48" s="1"/>
  <c r="J21" i="48"/>
  <c r="J22" i="48"/>
  <c r="I19" i="48"/>
  <c r="J19" i="48"/>
  <c r="H37" i="48"/>
  <c r="H35" i="48"/>
  <c r="H32" i="48"/>
  <c r="H36" i="48" s="1"/>
  <c r="D37" i="48"/>
  <c r="D35" i="48"/>
  <c r="D32" i="48"/>
  <c r="D36" i="48" s="1"/>
  <c r="G32" i="48"/>
  <c r="G36" i="48" s="1"/>
  <c r="G37" i="48"/>
  <c r="G35" i="48"/>
  <c r="I22" i="48"/>
  <c r="I21" i="48"/>
  <c r="J37" i="48"/>
  <c r="J35" i="48"/>
  <c r="J32" i="48"/>
  <c r="J36" i="48" s="1"/>
  <c r="F37" i="48"/>
  <c r="F35" i="48"/>
  <c r="F32" i="48"/>
  <c r="F36" i="48" s="1"/>
  <c r="I32" i="48"/>
  <c r="I36" i="48" s="1"/>
  <c r="I37" i="48"/>
  <c r="I35" i="48"/>
  <c r="E32" i="48"/>
  <c r="E36" i="48" s="1"/>
  <c r="E37" i="48"/>
  <c r="E35" i="48"/>
  <c r="D63" i="48"/>
  <c r="D64" i="48" s="1"/>
  <c r="D65" i="48" s="1"/>
  <c r="D66" i="48" s="1"/>
  <c r="D67" i="48" s="1"/>
  <c r="D68" i="48" s="1"/>
  <c r="D62" i="48"/>
  <c r="D61" i="48"/>
  <c r="H22" i="48"/>
  <c r="I24" i="47"/>
  <c r="I25" i="47" s="1"/>
  <c r="I26" i="47" s="1"/>
  <c r="I23" i="47"/>
  <c r="J37" i="47"/>
  <c r="J35" i="47"/>
  <c r="J32" i="47"/>
  <c r="J36" i="47" s="1"/>
  <c r="F37" i="47"/>
  <c r="F35" i="47"/>
  <c r="F32" i="47"/>
  <c r="F36" i="47" s="1"/>
  <c r="I32" i="47"/>
  <c r="I36" i="47" s="1"/>
  <c r="I37" i="47"/>
  <c r="I35" i="47"/>
  <c r="E32" i="47"/>
  <c r="E36" i="47" s="1"/>
  <c r="E37" i="47"/>
  <c r="E35" i="47"/>
  <c r="D63" i="47"/>
  <c r="D64" i="47" s="1"/>
  <c r="D65" i="47" s="1"/>
  <c r="D66" i="47" s="1"/>
  <c r="D67" i="47" s="1"/>
  <c r="D68" i="47" s="1"/>
  <c r="D62" i="47"/>
  <c r="D61" i="47"/>
  <c r="H22" i="47"/>
  <c r="H37" i="47"/>
  <c r="H35" i="47"/>
  <c r="H32" i="47"/>
  <c r="H36" i="47" s="1"/>
  <c r="D37" i="47"/>
  <c r="D35" i="47"/>
  <c r="D32" i="47"/>
  <c r="D36" i="47" s="1"/>
  <c r="G32" i="47"/>
  <c r="G36" i="47" s="1"/>
  <c r="G37" i="47"/>
  <c r="G35" i="47"/>
  <c r="I22" i="47"/>
  <c r="I21" i="47"/>
  <c r="J21" i="47"/>
  <c r="J22" i="47"/>
  <c r="J5" i="47"/>
  <c r="J46" i="47"/>
  <c r="H21" i="47"/>
  <c r="H19" i="47"/>
  <c r="H24" i="47" s="1"/>
  <c r="H25" i="47" s="1"/>
  <c r="H26" i="47" s="1"/>
  <c r="H20" i="47"/>
  <c r="E23" i="47"/>
  <c r="E24" i="47"/>
  <c r="E25" i="47" s="1"/>
  <c r="E26" i="47" s="1"/>
  <c r="J19" i="47"/>
  <c r="H18" i="46"/>
  <c r="H17" i="46"/>
  <c r="D21" i="46"/>
  <c r="D22" i="46"/>
  <c r="J18" i="46"/>
  <c r="J17" i="46"/>
  <c r="J20" i="46" s="1"/>
  <c r="E22" i="46"/>
  <c r="E21" i="46"/>
  <c r="K17" i="46"/>
  <c r="K18" i="46"/>
  <c r="K19" i="46" s="1"/>
  <c r="K20" i="46" s="1"/>
  <c r="K21" i="46" s="1"/>
  <c r="K22" i="46" s="1"/>
  <c r="K23" i="46" s="1"/>
  <c r="K24" i="46" s="1"/>
  <c r="K25" i="46" s="1"/>
  <c r="K26" i="46" s="1"/>
  <c r="F31" i="46"/>
  <c r="F33" i="46"/>
  <c r="D33" i="46"/>
  <c r="D31" i="46"/>
  <c r="E33" i="46"/>
  <c r="E31" i="46"/>
  <c r="I33" i="46"/>
  <c r="I31" i="46"/>
  <c r="D60" i="46"/>
  <c r="D59" i="46"/>
  <c r="D19" i="46"/>
  <c r="D23" i="46" s="1"/>
  <c r="D20" i="46"/>
  <c r="E20" i="46"/>
  <c r="E19" i="46"/>
  <c r="I17" i="46"/>
  <c r="I20" i="46" s="1"/>
  <c r="I18" i="46"/>
  <c r="F21" i="46"/>
  <c r="F22" i="46"/>
  <c r="F23" i="46"/>
  <c r="J31" i="46"/>
  <c r="J33" i="46"/>
  <c r="H33" i="46"/>
  <c r="H31" i="46"/>
  <c r="G33" i="46"/>
  <c r="G31" i="46"/>
  <c r="I19" i="42"/>
  <c r="I23" i="42" s="1"/>
  <c r="F24" i="45"/>
  <c r="F25" i="45" s="1"/>
  <c r="F26" i="45" s="1"/>
  <c r="F23" i="45"/>
  <c r="H21" i="45"/>
  <c r="H19" i="45"/>
  <c r="H24" i="45" s="1"/>
  <c r="H25" i="45" s="1"/>
  <c r="H26" i="45" s="1"/>
  <c r="H20" i="45"/>
  <c r="E23" i="45"/>
  <c r="E24" i="45"/>
  <c r="E25" i="45" s="1"/>
  <c r="E26" i="45" s="1"/>
  <c r="J21" i="45"/>
  <c r="J22" i="45"/>
  <c r="I19" i="45"/>
  <c r="J19" i="45"/>
  <c r="H37" i="45"/>
  <c r="H35" i="45"/>
  <c r="H32" i="45"/>
  <c r="H36" i="45" s="1"/>
  <c r="D37" i="45"/>
  <c r="D35" i="45"/>
  <c r="D32" i="45"/>
  <c r="D36" i="45" s="1"/>
  <c r="G32" i="45"/>
  <c r="G36" i="45" s="1"/>
  <c r="G37" i="45"/>
  <c r="G35" i="45"/>
  <c r="I22" i="45"/>
  <c r="I21" i="45"/>
  <c r="J37" i="45"/>
  <c r="J35" i="45"/>
  <c r="J32" i="45"/>
  <c r="J36" i="45" s="1"/>
  <c r="F37" i="45"/>
  <c r="F35" i="45"/>
  <c r="F32" i="45"/>
  <c r="F36" i="45" s="1"/>
  <c r="I32" i="45"/>
  <c r="I36" i="45" s="1"/>
  <c r="I37" i="45"/>
  <c r="I35" i="45"/>
  <c r="E32" i="45"/>
  <c r="E36" i="45" s="1"/>
  <c r="E37" i="45"/>
  <c r="E35" i="45"/>
  <c r="D63" i="45"/>
  <c r="D64" i="45" s="1"/>
  <c r="D65" i="45" s="1"/>
  <c r="D66" i="45" s="1"/>
  <c r="D67" i="45" s="1"/>
  <c r="D68" i="45" s="1"/>
  <c r="D62" i="45"/>
  <c r="D61" i="45"/>
  <c r="H23" i="45"/>
  <c r="H22" i="45"/>
  <c r="F24" i="44"/>
  <c r="F25" i="44" s="1"/>
  <c r="F26" i="44" s="1"/>
  <c r="F23" i="44"/>
  <c r="H21" i="44"/>
  <c r="H19" i="44"/>
  <c r="H24" i="44" s="1"/>
  <c r="H25" i="44" s="1"/>
  <c r="H26" i="44" s="1"/>
  <c r="H20" i="44"/>
  <c r="E23" i="44"/>
  <c r="E24" i="44"/>
  <c r="E25" i="44" s="1"/>
  <c r="E26" i="44" s="1"/>
  <c r="J21" i="44"/>
  <c r="J22" i="44"/>
  <c r="I19" i="44"/>
  <c r="J19" i="44"/>
  <c r="H37" i="44"/>
  <c r="H35" i="44"/>
  <c r="H32" i="44"/>
  <c r="H36" i="44" s="1"/>
  <c r="D37" i="44"/>
  <c r="D35" i="44"/>
  <c r="D32" i="44"/>
  <c r="D36" i="44" s="1"/>
  <c r="G32" i="44"/>
  <c r="G36" i="44" s="1"/>
  <c r="G37" i="44"/>
  <c r="G35" i="44"/>
  <c r="I22" i="44"/>
  <c r="I21" i="44"/>
  <c r="J37" i="44"/>
  <c r="J35" i="44"/>
  <c r="J32" i="44"/>
  <c r="J36" i="44" s="1"/>
  <c r="F37" i="44"/>
  <c r="F35" i="44"/>
  <c r="F32" i="44"/>
  <c r="F36" i="44" s="1"/>
  <c r="I32" i="44"/>
  <c r="I36" i="44" s="1"/>
  <c r="I37" i="44"/>
  <c r="I35" i="44"/>
  <c r="E32" i="44"/>
  <c r="E36" i="44" s="1"/>
  <c r="E37" i="44"/>
  <c r="E35" i="44"/>
  <c r="D63" i="44"/>
  <c r="D64" i="44" s="1"/>
  <c r="D65" i="44" s="1"/>
  <c r="D66" i="44" s="1"/>
  <c r="D67" i="44" s="1"/>
  <c r="D68" i="44" s="1"/>
  <c r="D62" i="44"/>
  <c r="D61" i="44"/>
  <c r="H23" i="44"/>
  <c r="H22" i="44"/>
  <c r="I24" i="43"/>
  <c r="I25" i="43" s="1"/>
  <c r="I26" i="43" s="1"/>
  <c r="I23" i="43"/>
  <c r="H37" i="43"/>
  <c r="H35" i="43"/>
  <c r="H32" i="43"/>
  <c r="H36" i="43" s="1"/>
  <c r="D37" i="43"/>
  <c r="D35" i="43"/>
  <c r="D32" i="43"/>
  <c r="D36" i="43" s="1"/>
  <c r="G32" i="43"/>
  <c r="G36" i="43" s="1"/>
  <c r="G37" i="43"/>
  <c r="G35" i="43"/>
  <c r="J21" i="43"/>
  <c r="J22" i="43"/>
  <c r="J23" i="43"/>
  <c r="J24" i="43"/>
  <c r="J25" i="43" s="1"/>
  <c r="J26" i="43" s="1"/>
  <c r="D63" i="43"/>
  <c r="D64" i="43" s="1"/>
  <c r="D65" i="43" s="1"/>
  <c r="D66" i="43" s="1"/>
  <c r="D67" i="43" s="1"/>
  <c r="D68" i="43" s="1"/>
  <c r="D62" i="43"/>
  <c r="D61" i="43"/>
  <c r="H22" i="43"/>
  <c r="J37" i="43"/>
  <c r="J35" i="43"/>
  <c r="J32" i="43"/>
  <c r="J36" i="43" s="1"/>
  <c r="F37" i="43"/>
  <c r="F35" i="43"/>
  <c r="F32" i="43"/>
  <c r="F36" i="43" s="1"/>
  <c r="I32" i="43"/>
  <c r="I36" i="43" s="1"/>
  <c r="I37" i="43"/>
  <c r="I35" i="43"/>
  <c r="E32" i="43"/>
  <c r="E36" i="43" s="1"/>
  <c r="E37" i="43"/>
  <c r="E35" i="43"/>
  <c r="I22" i="43"/>
  <c r="I21" i="43"/>
  <c r="J5" i="43"/>
  <c r="J46" i="43"/>
  <c r="H21" i="43"/>
  <c r="H19" i="43"/>
  <c r="H24" i="43" s="1"/>
  <c r="H25" i="43" s="1"/>
  <c r="H26" i="43" s="1"/>
  <c r="H20" i="43"/>
  <c r="E23" i="43"/>
  <c r="E24" i="43"/>
  <c r="E25" i="43" s="1"/>
  <c r="E26" i="43" s="1"/>
  <c r="D63" i="42"/>
  <c r="D64" i="42" s="1"/>
  <c r="D65" i="42" s="1"/>
  <c r="D66" i="42" s="1"/>
  <c r="D67" i="42" s="1"/>
  <c r="D68" i="42" s="1"/>
  <c r="D62" i="42"/>
  <c r="D61" i="42"/>
  <c r="H22" i="42"/>
  <c r="J37" i="42"/>
  <c r="J35" i="42"/>
  <c r="J32" i="42"/>
  <c r="J36" i="42" s="1"/>
  <c r="F37" i="42"/>
  <c r="F35" i="42"/>
  <c r="F32" i="42"/>
  <c r="F36" i="42" s="1"/>
  <c r="I32" i="42"/>
  <c r="I36" i="42" s="1"/>
  <c r="I37" i="42"/>
  <c r="I35" i="42"/>
  <c r="E32" i="42"/>
  <c r="E36" i="42" s="1"/>
  <c r="E37" i="42"/>
  <c r="E35" i="42"/>
  <c r="J21" i="42"/>
  <c r="J22" i="42"/>
  <c r="I22" i="42"/>
  <c r="I21" i="42"/>
  <c r="J19" i="42"/>
  <c r="J5" i="42"/>
  <c r="J46" i="42"/>
  <c r="H21" i="42"/>
  <c r="H19" i="42"/>
  <c r="H24" i="42" s="1"/>
  <c r="H25" i="42" s="1"/>
  <c r="H26" i="42" s="1"/>
  <c r="H20" i="42"/>
  <c r="E23" i="42"/>
  <c r="E24" i="42"/>
  <c r="E25" i="42" s="1"/>
  <c r="E26" i="42" s="1"/>
  <c r="H37" i="42"/>
  <c r="H35" i="42"/>
  <c r="H32" i="42"/>
  <c r="H36" i="42" s="1"/>
  <c r="D37" i="42"/>
  <c r="D35" i="42"/>
  <c r="D32" i="42"/>
  <c r="D36" i="42" s="1"/>
  <c r="G32" i="42"/>
  <c r="G36" i="42" s="1"/>
  <c r="G37" i="42"/>
  <c r="G35" i="42"/>
  <c r="F24" i="41"/>
  <c r="F25" i="41" s="1"/>
  <c r="F26" i="41" s="1"/>
  <c r="F23" i="41"/>
  <c r="H21" i="41"/>
  <c r="H19" i="41"/>
  <c r="H24" i="41" s="1"/>
  <c r="H25" i="41" s="1"/>
  <c r="H26" i="41" s="1"/>
  <c r="H20" i="41"/>
  <c r="E23" i="41"/>
  <c r="E24" i="41"/>
  <c r="E25" i="41" s="1"/>
  <c r="E26" i="41" s="1"/>
  <c r="J21" i="41"/>
  <c r="J22" i="41"/>
  <c r="I19" i="41"/>
  <c r="J19" i="41"/>
  <c r="H37" i="41"/>
  <c r="H35" i="41"/>
  <c r="H32" i="41"/>
  <c r="H36" i="41" s="1"/>
  <c r="D37" i="41"/>
  <c r="D35" i="41"/>
  <c r="D32" i="41"/>
  <c r="D36" i="41" s="1"/>
  <c r="G32" i="41"/>
  <c r="G36" i="41" s="1"/>
  <c r="G37" i="41"/>
  <c r="G35" i="41"/>
  <c r="I22" i="41"/>
  <c r="I21" i="41"/>
  <c r="J37" i="41"/>
  <c r="J35" i="41"/>
  <c r="J32" i="41"/>
  <c r="J36" i="41" s="1"/>
  <c r="F37" i="41"/>
  <c r="F35" i="41"/>
  <c r="F32" i="41"/>
  <c r="F36" i="41" s="1"/>
  <c r="I32" i="41"/>
  <c r="I36" i="41" s="1"/>
  <c r="I37" i="41"/>
  <c r="I35" i="41"/>
  <c r="E32" i="41"/>
  <c r="E36" i="41" s="1"/>
  <c r="E37" i="41"/>
  <c r="E35" i="41"/>
  <c r="D63" i="41"/>
  <c r="D64" i="41" s="1"/>
  <c r="D65" i="41" s="1"/>
  <c r="D66" i="41" s="1"/>
  <c r="D67" i="41" s="1"/>
  <c r="D68" i="41" s="1"/>
  <c r="D62" i="41"/>
  <c r="D61" i="41"/>
  <c r="H23" i="41"/>
  <c r="H22" i="41"/>
  <c r="J21" i="40"/>
  <c r="J22" i="40"/>
  <c r="I22" i="40"/>
  <c r="J46" i="40"/>
  <c r="H21" i="40"/>
  <c r="H19" i="40"/>
  <c r="H24" i="40" s="1"/>
  <c r="H25" i="40" s="1"/>
  <c r="H26" i="40" s="1"/>
  <c r="H20" i="40"/>
  <c r="E23" i="40"/>
  <c r="E24" i="40"/>
  <c r="E25" i="40" s="1"/>
  <c r="E26" i="40" s="1"/>
  <c r="I5" i="40" s="1"/>
  <c r="H37" i="40"/>
  <c r="H35" i="40"/>
  <c r="H32" i="40"/>
  <c r="H36" i="40" s="1"/>
  <c r="D37" i="40"/>
  <c r="D35" i="40"/>
  <c r="D32" i="40"/>
  <c r="D36" i="40" s="1"/>
  <c r="G32" i="40"/>
  <c r="G36" i="40" s="1"/>
  <c r="G37" i="40"/>
  <c r="G35" i="40"/>
  <c r="D63" i="40"/>
  <c r="D64" i="40" s="1"/>
  <c r="D65" i="40" s="1"/>
  <c r="D66" i="40" s="1"/>
  <c r="D67" i="40" s="1"/>
  <c r="D68" i="40" s="1"/>
  <c r="D62" i="40"/>
  <c r="D61" i="40"/>
  <c r="H23" i="40"/>
  <c r="H22" i="40"/>
  <c r="J37" i="40"/>
  <c r="J35" i="40"/>
  <c r="J32" i="40"/>
  <c r="J36" i="40" s="1"/>
  <c r="F37" i="40"/>
  <c r="F35" i="40"/>
  <c r="F32" i="40"/>
  <c r="F36" i="40" s="1"/>
  <c r="I32" i="40"/>
  <c r="I36" i="40" s="1"/>
  <c r="I37" i="40"/>
  <c r="I35" i="40"/>
  <c r="E32" i="40"/>
  <c r="E36" i="40" s="1"/>
  <c r="E37" i="40"/>
  <c r="E35" i="40"/>
  <c r="K15" i="39"/>
  <c r="K16" i="39" s="1"/>
  <c r="K13" i="39"/>
  <c r="K11" i="39"/>
  <c r="K14" i="39"/>
  <c r="K12" i="39"/>
  <c r="H14" i="39"/>
  <c r="H12" i="39"/>
  <c r="H15" i="39"/>
  <c r="H16" i="39" s="1"/>
  <c r="H11" i="39"/>
  <c r="H13" i="39"/>
  <c r="J57" i="39"/>
  <c r="J58" i="39" s="1"/>
  <c r="J59" i="39" s="1"/>
  <c r="J60" i="39" s="1"/>
  <c r="J61" i="39" s="1"/>
  <c r="J62" i="39" s="1"/>
  <c r="J63" i="39" s="1"/>
  <c r="J64" i="39" s="1"/>
  <c r="J65" i="39" s="1"/>
  <c r="J66" i="39" s="1"/>
  <c r="J67" i="39" s="1"/>
  <c r="J68" i="39" s="1"/>
  <c r="J56" i="39"/>
  <c r="J55" i="39"/>
  <c r="J54" i="39"/>
  <c r="J53" i="39"/>
  <c r="D57" i="39"/>
  <c r="D58" i="39" s="1"/>
  <c r="D56" i="39"/>
  <c r="D55" i="39"/>
  <c r="D54" i="39"/>
  <c r="D53" i="39"/>
  <c r="F17" i="39"/>
  <c r="F20" i="39" s="1"/>
  <c r="F18" i="39"/>
  <c r="E57" i="39"/>
  <c r="E58" i="39" s="1"/>
  <c r="E59" i="39" s="1"/>
  <c r="E60" i="39" s="1"/>
  <c r="E61" i="39" s="1"/>
  <c r="E62" i="39" s="1"/>
  <c r="E63" i="39" s="1"/>
  <c r="E64" i="39" s="1"/>
  <c r="E65" i="39" s="1"/>
  <c r="E66" i="39" s="1"/>
  <c r="E67" i="39" s="1"/>
  <c r="E68" i="39" s="1"/>
  <c r="E56" i="39"/>
  <c r="E55" i="39"/>
  <c r="E54" i="39"/>
  <c r="E53" i="39"/>
  <c r="I57" i="39"/>
  <c r="I58" i="39" s="1"/>
  <c r="I59" i="39" s="1"/>
  <c r="I60" i="39" s="1"/>
  <c r="I61" i="39" s="1"/>
  <c r="I62" i="39" s="1"/>
  <c r="I63" i="39" s="1"/>
  <c r="I64" i="39" s="1"/>
  <c r="I65" i="39" s="1"/>
  <c r="I66" i="39" s="1"/>
  <c r="I67" i="39" s="1"/>
  <c r="I68" i="39" s="1"/>
  <c r="I56" i="39"/>
  <c r="I55" i="39"/>
  <c r="I54" i="39"/>
  <c r="I53" i="39"/>
  <c r="D17" i="39"/>
  <c r="D18" i="39"/>
  <c r="I15" i="39"/>
  <c r="I16" i="39" s="1"/>
  <c r="I13" i="39"/>
  <c r="I11" i="39"/>
  <c r="I12" i="39"/>
  <c r="I14" i="39"/>
  <c r="E18" i="39"/>
  <c r="E17" i="39"/>
  <c r="J14" i="39"/>
  <c r="J12" i="39"/>
  <c r="J13" i="39"/>
  <c r="J15" i="39"/>
  <c r="J16" i="39" s="1"/>
  <c r="J11" i="39"/>
  <c r="F57" i="39"/>
  <c r="F58" i="39" s="1"/>
  <c r="F59" i="39" s="1"/>
  <c r="F60" i="39" s="1"/>
  <c r="F61" i="39" s="1"/>
  <c r="F62" i="39" s="1"/>
  <c r="F63" i="39" s="1"/>
  <c r="F64" i="39" s="1"/>
  <c r="F65" i="39" s="1"/>
  <c r="F66" i="39" s="1"/>
  <c r="F67" i="39" s="1"/>
  <c r="F68" i="39" s="1"/>
  <c r="F56" i="39"/>
  <c r="F55" i="39"/>
  <c r="F54" i="39"/>
  <c r="F53" i="39"/>
  <c r="H57" i="39"/>
  <c r="H58" i="39" s="1"/>
  <c r="H59" i="39" s="1"/>
  <c r="H60" i="39" s="1"/>
  <c r="H61" i="39" s="1"/>
  <c r="H62" i="39" s="1"/>
  <c r="H63" i="39" s="1"/>
  <c r="H64" i="39" s="1"/>
  <c r="H65" i="39" s="1"/>
  <c r="H66" i="39" s="1"/>
  <c r="H67" i="39" s="1"/>
  <c r="H68" i="39" s="1"/>
  <c r="H56" i="39"/>
  <c r="H55" i="39"/>
  <c r="H54" i="39"/>
  <c r="H53" i="39"/>
  <c r="G57" i="39"/>
  <c r="G58" i="39" s="1"/>
  <c r="G59" i="39" s="1"/>
  <c r="G60" i="39" s="1"/>
  <c r="G61" i="39" s="1"/>
  <c r="G62" i="39" s="1"/>
  <c r="G63" i="39" s="1"/>
  <c r="G64" i="39" s="1"/>
  <c r="G65" i="39" s="1"/>
  <c r="G66" i="39" s="1"/>
  <c r="G67" i="39" s="1"/>
  <c r="G68" i="39" s="1"/>
  <c r="G56" i="39"/>
  <c r="G55" i="39"/>
  <c r="G54" i="39"/>
  <c r="G53" i="39"/>
  <c r="K57" i="39"/>
  <c r="K58" i="39" s="1"/>
  <c r="K59" i="39" s="1"/>
  <c r="K60" i="39" s="1"/>
  <c r="K61" i="39" s="1"/>
  <c r="K62" i="39" s="1"/>
  <c r="K63" i="39" s="1"/>
  <c r="K64" i="39" s="1"/>
  <c r="K65" i="39" s="1"/>
  <c r="K66" i="39" s="1"/>
  <c r="K67" i="39" s="1"/>
  <c r="K68" i="39" s="1"/>
  <c r="K56" i="39"/>
  <c r="K55" i="39"/>
  <c r="K54" i="39"/>
  <c r="K53" i="39"/>
  <c r="I29" i="39"/>
  <c r="G29" i="39"/>
  <c r="E29" i="39"/>
  <c r="J29" i="39"/>
  <c r="F29" i="39"/>
  <c r="H29" i="39"/>
  <c r="D29" i="39"/>
  <c r="F24" i="38"/>
  <c r="F25" i="38" s="1"/>
  <c r="F26" i="38" s="1"/>
  <c r="F23" i="38"/>
  <c r="H21" i="38"/>
  <c r="H19" i="38"/>
  <c r="H24" i="38" s="1"/>
  <c r="H25" i="38" s="1"/>
  <c r="H26" i="38" s="1"/>
  <c r="H20" i="38"/>
  <c r="E23" i="38"/>
  <c r="E24" i="38"/>
  <c r="E25" i="38" s="1"/>
  <c r="E26" i="38" s="1"/>
  <c r="J21" i="38"/>
  <c r="J22" i="38"/>
  <c r="I19" i="38"/>
  <c r="J19" i="38"/>
  <c r="H37" i="38"/>
  <c r="H35" i="38"/>
  <c r="H32" i="38"/>
  <c r="H36" i="38" s="1"/>
  <c r="D37" i="38"/>
  <c r="D35" i="38"/>
  <c r="D32" i="38"/>
  <c r="D36" i="38" s="1"/>
  <c r="G32" i="38"/>
  <c r="G36" i="38" s="1"/>
  <c r="G37" i="38"/>
  <c r="G35" i="38"/>
  <c r="I22" i="38"/>
  <c r="I21" i="38"/>
  <c r="J37" i="38"/>
  <c r="J35" i="38"/>
  <c r="J32" i="38"/>
  <c r="J36" i="38" s="1"/>
  <c r="F37" i="38"/>
  <c r="F35" i="38"/>
  <c r="F32" i="38"/>
  <c r="F36" i="38" s="1"/>
  <c r="I32" i="38"/>
  <c r="I36" i="38" s="1"/>
  <c r="I37" i="38"/>
  <c r="I35" i="38"/>
  <c r="E32" i="38"/>
  <c r="E36" i="38" s="1"/>
  <c r="E37" i="38"/>
  <c r="E35" i="38"/>
  <c r="D63" i="38"/>
  <c r="D64" i="38" s="1"/>
  <c r="D65" i="38" s="1"/>
  <c r="D66" i="38" s="1"/>
  <c r="D67" i="38" s="1"/>
  <c r="D68" i="38" s="1"/>
  <c r="D62" i="38"/>
  <c r="D61" i="38"/>
  <c r="H23" i="38"/>
  <c r="H22" i="38"/>
  <c r="F24" i="37"/>
  <c r="F25" i="37" s="1"/>
  <c r="F26" i="37" s="1"/>
  <c r="F23" i="37"/>
  <c r="H21" i="37"/>
  <c r="H19" i="37"/>
  <c r="H24" i="37" s="1"/>
  <c r="H25" i="37" s="1"/>
  <c r="H26" i="37" s="1"/>
  <c r="H20" i="37"/>
  <c r="E23" i="37"/>
  <c r="E24" i="37"/>
  <c r="E25" i="37" s="1"/>
  <c r="E26" i="37" s="1"/>
  <c r="J21" i="37"/>
  <c r="J22" i="37"/>
  <c r="I19" i="37"/>
  <c r="J19" i="37"/>
  <c r="H37" i="37"/>
  <c r="H35" i="37"/>
  <c r="H32" i="37"/>
  <c r="H36" i="37" s="1"/>
  <c r="D37" i="37"/>
  <c r="D35" i="37"/>
  <c r="D32" i="37"/>
  <c r="D36" i="37" s="1"/>
  <c r="G32" i="37"/>
  <c r="G36" i="37" s="1"/>
  <c r="G37" i="37"/>
  <c r="G35" i="37"/>
  <c r="I22" i="37"/>
  <c r="I21" i="37"/>
  <c r="J37" i="37"/>
  <c r="J35" i="37"/>
  <c r="J32" i="37"/>
  <c r="J36" i="37" s="1"/>
  <c r="F37" i="37"/>
  <c r="F35" i="37"/>
  <c r="F32" i="37"/>
  <c r="F36" i="37" s="1"/>
  <c r="I32" i="37"/>
  <c r="I36" i="37" s="1"/>
  <c r="I37" i="37"/>
  <c r="I35" i="37"/>
  <c r="E32" i="37"/>
  <c r="E36" i="37" s="1"/>
  <c r="E37" i="37"/>
  <c r="E35" i="37"/>
  <c r="D63" i="37"/>
  <c r="D64" i="37" s="1"/>
  <c r="D65" i="37" s="1"/>
  <c r="D66" i="37" s="1"/>
  <c r="D67" i="37" s="1"/>
  <c r="D68" i="37" s="1"/>
  <c r="D62" i="37"/>
  <c r="D61" i="37"/>
  <c r="H22" i="37"/>
  <c r="I19" i="27"/>
  <c r="I24" i="27" s="1"/>
  <c r="I25" i="27" s="1"/>
  <c r="I26" i="27" s="1"/>
  <c r="K15" i="36"/>
  <c r="K16" i="36" s="1"/>
  <c r="K13" i="36"/>
  <c r="K11" i="36"/>
  <c r="K14" i="36"/>
  <c r="K12" i="36"/>
  <c r="H14" i="36"/>
  <c r="H12" i="36"/>
  <c r="H15" i="36"/>
  <c r="H16" i="36" s="1"/>
  <c r="H11" i="36"/>
  <c r="H13" i="36"/>
  <c r="J57" i="36"/>
  <c r="J58" i="36" s="1"/>
  <c r="J59" i="36" s="1"/>
  <c r="J60" i="36" s="1"/>
  <c r="J61" i="36" s="1"/>
  <c r="J62" i="36" s="1"/>
  <c r="J63" i="36" s="1"/>
  <c r="J64" i="36" s="1"/>
  <c r="J65" i="36" s="1"/>
  <c r="J66" i="36" s="1"/>
  <c r="J67" i="36" s="1"/>
  <c r="J68" i="36" s="1"/>
  <c r="J56" i="36"/>
  <c r="J55" i="36"/>
  <c r="J54" i="36"/>
  <c r="J53" i="36"/>
  <c r="D57" i="36"/>
  <c r="D58" i="36" s="1"/>
  <c r="D56" i="36"/>
  <c r="D55" i="36"/>
  <c r="D54" i="36"/>
  <c r="D53" i="36"/>
  <c r="F17" i="36"/>
  <c r="F20" i="36" s="1"/>
  <c r="F18" i="36"/>
  <c r="E57" i="36"/>
  <c r="E58" i="36" s="1"/>
  <c r="E59" i="36" s="1"/>
  <c r="E60" i="36" s="1"/>
  <c r="E61" i="36" s="1"/>
  <c r="E62" i="36" s="1"/>
  <c r="E63" i="36" s="1"/>
  <c r="E64" i="36" s="1"/>
  <c r="E65" i="36" s="1"/>
  <c r="E66" i="36" s="1"/>
  <c r="E67" i="36" s="1"/>
  <c r="E68" i="36" s="1"/>
  <c r="E56" i="36"/>
  <c r="E55" i="36"/>
  <c r="E54" i="36"/>
  <c r="E53" i="36"/>
  <c r="I57" i="36"/>
  <c r="I58" i="36" s="1"/>
  <c r="I59" i="36" s="1"/>
  <c r="I60" i="36" s="1"/>
  <c r="I61" i="36" s="1"/>
  <c r="I62" i="36" s="1"/>
  <c r="I63" i="36" s="1"/>
  <c r="I64" i="36" s="1"/>
  <c r="I65" i="36" s="1"/>
  <c r="I66" i="36" s="1"/>
  <c r="I67" i="36" s="1"/>
  <c r="I68" i="36" s="1"/>
  <c r="I56" i="36"/>
  <c r="I55" i="36"/>
  <c r="I54" i="36"/>
  <c r="I53" i="36"/>
  <c r="D17" i="36"/>
  <c r="D18" i="36"/>
  <c r="I15" i="36"/>
  <c r="I16" i="36" s="1"/>
  <c r="I13" i="36"/>
  <c r="I11" i="36"/>
  <c r="I12" i="36"/>
  <c r="I14" i="36"/>
  <c r="E18" i="36"/>
  <c r="E17" i="36"/>
  <c r="J14" i="36"/>
  <c r="J12" i="36"/>
  <c r="J13" i="36"/>
  <c r="J15" i="36"/>
  <c r="J16" i="36" s="1"/>
  <c r="J11" i="36"/>
  <c r="F57" i="36"/>
  <c r="F58" i="36" s="1"/>
  <c r="F59" i="36" s="1"/>
  <c r="F60" i="36" s="1"/>
  <c r="F61" i="36" s="1"/>
  <c r="F62" i="36" s="1"/>
  <c r="F63" i="36" s="1"/>
  <c r="F64" i="36" s="1"/>
  <c r="F65" i="36" s="1"/>
  <c r="F66" i="36" s="1"/>
  <c r="F67" i="36" s="1"/>
  <c r="F68" i="36" s="1"/>
  <c r="F56" i="36"/>
  <c r="F55" i="36"/>
  <c r="F54" i="36"/>
  <c r="F53" i="36"/>
  <c r="H57" i="36"/>
  <c r="H58" i="36" s="1"/>
  <c r="H59" i="36" s="1"/>
  <c r="H60" i="36" s="1"/>
  <c r="H61" i="36" s="1"/>
  <c r="H62" i="36" s="1"/>
  <c r="H63" i="36" s="1"/>
  <c r="H64" i="36" s="1"/>
  <c r="H65" i="36" s="1"/>
  <c r="H66" i="36" s="1"/>
  <c r="H67" i="36" s="1"/>
  <c r="H68" i="36" s="1"/>
  <c r="H56" i="36"/>
  <c r="H55" i="36"/>
  <c r="H54" i="36"/>
  <c r="H53" i="36"/>
  <c r="G57" i="36"/>
  <c r="G58" i="36" s="1"/>
  <c r="G59" i="36" s="1"/>
  <c r="G60" i="36" s="1"/>
  <c r="G61" i="36" s="1"/>
  <c r="G62" i="36" s="1"/>
  <c r="G63" i="36" s="1"/>
  <c r="G64" i="36" s="1"/>
  <c r="G65" i="36" s="1"/>
  <c r="G66" i="36" s="1"/>
  <c r="G67" i="36" s="1"/>
  <c r="G68" i="36" s="1"/>
  <c r="G56" i="36"/>
  <c r="G55" i="36"/>
  <c r="G54" i="36"/>
  <c r="G53" i="36"/>
  <c r="K57" i="36"/>
  <c r="K58" i="36" s="1"/>
  <c r="K59" i="36" s="1"/>
  <c r="K60" i="36" s="1"/>
  <c r="K61" i="36" s="1"/>
  <c r="K62" i="36" s="1"/>
  <c r="K63" i="36" s="1"/>
  <c r="K64" i="36" s="1"/>
  <c r="K65" i="36" s="1"/>
  <c r="K66" i="36" s="1"/>
  <c r="K67" i="36" s="1"/>
  <c r="K68" i="36" s="1"/>
  <c r="K56" i="36"/>
  <c r="K55" i="36"/>
  <c r="K54" i="36"/>
  <c r="K53" i="36"/>
  <c r="I29" i="36"/>
  <c r="G29" i="36"/>
  <c r="E29" i="36"/>
  <c r="J29" i="36"/>
  <c r="F29" i="36"/>
  <c r="H29" i="36"/>
  <c r="D29" i="36"/>
  <c r="F31" i="35"/>
  <c r="F33" i="35"/>
  <c r="D33" i="35"/>
  <c r="D31" i="35"/>
  <c r="E33" i="35"/>
  <c r="E31" i="35"/>
  <c r="I33" i="35"/>
  <c r="I31" i="35"/>
  <c r="E20" i="35"/>
  <c r="E19" i="35"/>
  <c r="I17" i="35"/>
  <c r="I20" i="35" s="1"/>
  <c r="I18" i="35"/>
  <c r="D21" i="35"/>
  <c r="D22" i="35"/>
  <c r="F21" i="35"/>
  <c r="F22" i="35"/>
  <c r="J31" i="35"/>
  <c r="J33" i="35"/>
  <c r="H33" i="35"/>
  <c r="H31" i="35"/>
  <c r="G33" i="35"/>
  <c r="G31" i="35"/>
  <c r="J18" i="35"/>
  <c r="J17" i="35"/>
  <c r="J20" i="35" s="1"/>
  <c r="E22" i="35"/>
  <c r="E21" i="35"/>
  <c r="K17" i="35"/>
  <c r="K18" i="35"/>
  <c r="K19" i="35" s="1"/>
  <c r="K20" i="35" s="1"/>
  <c r="K21" i="35" s="1"/>
  <c r="K22" i="35" s="1"/>
  <c r="K23" i="35" s="1"/>
  <c r="K24" i="35" s="1"/>
  <c r="K25" i="35" s="1"/>
  <c r="K26" i="35" s="1"/>
  <c r="D60" i="35"/>
  <c r="D59" i="35"/>
  <c r="D19" i="35"/>
  <c r="D23" i="35" s="1"/>
  <c r="D20" i="35"/>
  <c r="H18" i="35"/>
  <c r="H17" i="35"/>
  <c r="F19" i="35"/>
  <c r="K15" i="34"/>
  <c r="K16" i="34" s="1"/>
  <c r="K13" i="34"/>
  <c r="K11" i="34"/>
  <c r="K14" i="34"/>
  <c r="K12" i="34"/>
  <c r="H14" i="34"/>
  <c r="H12" i="34"/>
  <c r="H15" i="34"/>
  <c r="H16" i="34" s="1"/>
  <c r="H11" i="34"/>
  <c r="H13" i="34"/>
  <c r="J57" i="34"/>
  <c r="J58" i="34" s="1"/>
  <c r="J59" i="34" s="1"/>
  <c r="J60" i="34" s="1"/>
  <c r="J61" i="34" s="1"/>
  <c r="J62" i="34" s="1"/>
  <c r="J63" i="34" s="1"/>
  <c r="J64" i="34" s="1"/>
  <c r="J65" i="34" s="1"/>
  <c r="J66" i="34" s="1"/>
  <c r="J67" i="34" s="1"/>
  <c r="J68" i="34" s="1"/>
  <c r="J56" i="34"/>
  <c r="J55" i="34"/>
  <c r="J54" i="34"/>
  <c r="J53" i="34"/>
  <c r="D57" i="34"/>
  <c r="D58" i="34" s="1"/>
  <c r="D56" i="34"/>
  <c r="D55" i="34"/>
  <c r="D54" i="34"/>
  <c r="D53" i="34"/>
  <c r="F17" i="34"/>
  <c r="F20" i="34" s="1"/>
  <c r="F18" i="34"/>
  <c r="E57" i="34"/>
  <c r="E58" i="34" s="1"/>
  <c r="E59" i="34" s="1"/>
  <c r="E60" i="34" s="1"/>
  <c r="E61" i="34" s="1"/>
  <c r="E62" i="34" s="1"/>
  <c r="E63" i="34" s="1"/>
  <c r="E64" i="34" s="1"/>
  <c r="E65" i="34" s="1"/>
  <c r="E66" i="34" s="1"/>
  <c r="E67" i="34" s="1"/>
  <c r="E68" i="34" s="1"/>
  <c r="E56" i="34"/>
  <c r="E55" i="34"/>
  <c r="E54" i="34"/>
  <c r="E53" i="34"/>
  <c r="I57" i="34"/>
  <c r="I58" i="34" s="1"/>
  <c r="I59" i="34" s="1"/>
  <c r="I60" i="34" s="1"/>
  <c r="I61" i="34" s="1"/>
  <c r="I62" i="34" s="1"/>
  <c r="I63" i="34" s="1"/>
  <c r="I64" i="34" s="1"/>
  <c r="I65" i="34" s="1"/>
  <c r="I66" i="34" s="1"/>
  <c r="I67" i="34" s="1"/>
  <c r="I68" i="34" s="1"/>
  <c r="I56" i="34"/>
  <c r="I55" i="34"/>
  <c r="I54" i="34"/>
  <c r="I53" i="34"/>
  <c r="D17" i="34"/>
  <c r="D18" i="34"/>
  <c r="I15" i="34"/>
  <c r="I16" i="34" s="1"/>
  <c r="I13" i="34"/>
  <c r="I11" i="34"/>
  <c r="I12" i="34"/>
  <c r="I14" i="34"/>
  <c r="E18" i="34"/>
  <c r="E17" i="34"/>
  <c r="J14" i="34"/>
  <c r="J12" i="34"/>
  <c r="J13" i="34"/>
  <c r="J15" i="34"/>
  <c r="J16" i="34" s="1"/>
  <c r="J11" i="34"/>
  <c r="F57" i="34"/>
  <c r="F58" i="34" s="1"/>
  <c r="F59" i="34" s="1"/>
  <c r="F60" i="34" s="1"/>
  <c r="F61" i="34" s="1"/>
  <c r="F62" i="34" s="1"/>
  <c r="F63" i="34" s="1"/>
  <c r="F64" i="34" s="1"/>
  <c r="F65" i="34" s="1"/>
  <c r="F66" i="34" s="1"/>
  <c r="F67" i="34" s="1"/>
  <c r="F68" i="34" s="1"/>
  <c r="F56" i="34"/>
  <c r="F55" i="34"/>
  <c r="F54" i="34"/>
  <c r="F53" i="34"/>
  <c r="H57" i="34"/>
  <c r="H58" i="34" s="1"/>
  <c r="H59" i="34" s="1"/>
  <c r="H60" i="34" s="1"/>
  <c r="H61" i="34" s="1"/>
  <c r="H62" i="34" s="1"/>
  <c r="H63" i="34" s="1"/>
  <c r="H64" i="34" s="1"/>
  <c r="H65" i="34" s="1"/>
  <c r="H66" i="34" s="1"/>
  <c r="H67" i="34" s="1"/>
  <c r="H68" i="34" s="1"/>
  <c r="H56" i="34"/>
  <c r="H55" i="34"/>
  <c r="H54" i="34"/>
  <c r="H53" i="34"/>
  <c r="G57" i="34"/>
  <c r="G58" i="34" s="1"/>
  <c r="G59" i="34" s="1"/>
  <c r="G60" i="34" s="1"/>
  <c r="G61" i="34" s="1"/>
  <c r="G62" i="34" s="1"/>
  <c r="G63" i="34" s="1"/>
  <c r="G64" i="34" s="1"/>
  <c r="G65" i="34" s="1"/>
  <c r="G66" i="34" s="1"/>
  <c r="G67" i="34" s="1"/>
  <c r="G68" i="34" s="1"/>
  <c r="G56" i="34"/>
  <c r="G55" i="34"/>
  <c r="G54" i="34"/>
  <c r="G53" i="34"/>
  <c r="K57" i="34"/>
  <c r="K58" i="34" s="1"/>
  <c r="K59" i="34" s="1"/>
  <c r="K60" i="34" s="1"/>
  <c r="K61" i="34" s="1"/>
  <c r="K62" i="34" s="1"/>
  <c r="K63" i="34" s="1"/>
  <c r="K64" i="34" s="1"/>
  <c r="K65" i="34" s="1"/>
  <c r="K66" i="34" s="1"/>
  <c r="K67" i="34" s="1"/>
  <c r="K68" i="34" s="1"/>
  <c r="K56" i="34"/>
  <c r="K55" i="34"/>
  <c r="K54" i="34"/>
  <c r="K53" i="34"/>
  <c r="I29" i="34"/>
  <c r="G29" i="34"/>
  <c r="E29" i="34"/>
  <c r="J29" i="34"/>
  <c r="F29" i="34"/>
  <c r="H29" i="34"/>
  <c r="D29" i="34"/>
  <c r="H31" i="33"/>
  <c r="H33" i="33"/>
  <c r="J33" i="33"/>
  <c r="J31" i="33"/>
  <c r="G33" i="33"/>
  <c r="G31" i="33"/>
  <c r="E22" i="33"/>
  <c r="E21" i="33"/>
  <c r="D21" i="33"/>
  <c r="D22" i="33"/>
  <c r="F21" i="33"/>
  <c r="F22" i="33"/>
  <c r="F23" i="33"/>
  <c r="K17" i="33"/>
  <c r="K18" i="33"/>
  <c r="K19" i="33" s="1"/>
  <c r="K20" i="33" s="1"/>
  <c r="K21" i="33" s="1"/>
  <c r="K22" i="33" s="1"/>
  <c r="K23" i="33" s="1"/>
  <c r="K24" i="33" s="1"/>
  <c r="K25" i="33" s="1"/>
  <c r="K26" i="33" s="1"/>
  <c r="D31" i="33"/>
  <c r="D33" i="33"/>
  <c r="F33" i="33"/>
  <c r="F31" i="33"/>
  <c r="E33" i="33"/>
  <c r="E31" i="33"/>
  <c r="I33" i="33"/>
  <c r="I31" i="33"/>
  <c r="J18" i="33"/>
  <c r="J17" i="33"/>
  <c r="J20" i="33" s="1"/>
  <c r="E20" i="33"/>
  <c r="E19" i="33"/>
  <c r="I17" i="33"/>
  <c r="I20" i="33" s="1"/>
  <c r="I18" i="33"/>
  <c r="D19" i="33"/>
  <c r="D23" i="33" s="1"/>
  <c r="D20" i="33"/>
  <c r="D60" i="33"/>
  <c r="D59" i="33"/>
  <c r="H18" i="33"/>
  <c r="H17" i="33"/>
  <c r="K15" i="32"/>
  <c r="K16" i="32" s="1"/>
  <c r="K13" i="32"/>
  <c r="K11" i="32"/>
  <c r="K14" i="32"/>
  <c r="K12" i="32"/>
  <c r="H14" i="32"/>
  <c r="H12" i="32"/>
  <c r="H15" i="32"/>
  <c r="H16" i="32" s="1"/>
  <c r="H11" i="32"/>
  <c r="H13" i="32"/>
  <c r="J57" i="32"/>
  <c r="J58" i="32" s="1"/>
  <c r="J59" i="32" s="1"/>
  <c r="J60" i="32" s="1"/>
  <c r="J61" i="32" s="1"/>
  <c r="J62" i="32" s="1"/>
  <c r="J63" i="32" s="1"/>
  <c r="J64" i="32" s="1"/>
  <c r="J65" i="32" s="1"/>
  <c r="J66" i="32" s="1"/>
  <c r="J67" i="32" s="1"/>
  <c r="J68" i="32" s="1"/>
  <c r="J56" i="32"/>
  <c r="J55" i="32"/>
  <c r="J54" i="32"/>
  <c r="J53" i="32"/>
  <c r="D57" i="32"/>
  <c r="D58" i="32" s="1"/>
  <c r="D56" i="32"/>
  <c r="D55" i="32"/>
  <c r="D54" i="32"/>
  <c r="D53" i="32"/>
  <c r="F17" i="32"/>
  <c r="F20" i="32" s="1"/>
  <c r="F18" i="32"/>
  <c r="E57" i="32"/>
  <c r="E58" i="32" s="1"/>
  <c r="E59" i="32" s="1"/>
  <c r="E60" i="32" s="1"/>
  <c r="E61" i="32" s="1"/>
  <c r="E62" i="32" s="1"/>
  <c r="E63" i="32" s="1"/>
  <c r="E64" i="32" s="1"/>
  <c r="E65" i="32" s="1"/>
  <c r="E66" i="32" s="1"/>
  <c r="E67" i="32" s="1"/>
  <c r="E68" i="32" s="1"/>
  <c r="E56" i="32"/>
  <c r="E55" i="32"/>
  <c r="E54" i="32"/>
  <c r="E53" i="32"/>
  <c r="I57" i="32"/>
  <c r="I58" i="32" s="1"/>
  <c r="I59" i="32" s="1"/>
  <c r="I60" i="32" s="1"/>
  <c r="I61" i="32" s="1"/>
  <c r="I62" i="32" s="1"/>
  <c r="I63" i="32" s="1"/>
  <c r="I64" i="32" s="1"/>
  <c r="I65" i="32" s="1"/>
  <c r="I66" i="32" s="1"/>
  <c r="I67" i="32" s="1"/>
  <c r="I68" i="32" s="1"/>
  <c r="I56" i="32"/>
  <c r="I55" i="32"/>
  <c r="I54" i="32"/>
  <c r="I53" i="32"/>
  <c r="D17" i="32"/>
  <c r="D18" i="32"/>
  <c r="I15" i="32"/>
  <c r="I16" i="32" s="1"/>
  <c r="I13" i="32"/>
  <c r="I11" i="32"/>
  <c r="I12" i="32"/>
  <c r="I14" i="32"/>
  <c r="E18" i="32"/>
  <c r="E17" i="32"/>
  <c r="J14" i="32"/>
  <c r="J12" i="32"/>
  <c r="J13" i="32"/>
  <c r="J15" i="32"/>
  <c r="J16" i="32" s="1"/>
  <c r="J11" i="32"/>
  <c r="F57" i="32"/>
  <c r="F58" i="32" s="1"/>
  <c r="F59" i="32" s="1"/>
  <c r="F60" i="32" s="1"/>
  <c r="F61" i="32" s="1"/>
  <c r="F62" i="32" s="1"/>
  <c r="F63" i="32" s="1"/>
  <c r="F64" i="32" s="1"/>
  <c r="F65" i="32" s="1"/>
  <c r="F66" i="32" s="1"/>
  <c r="F67" i="32" s="1"/>
  <c r="F68" i="32" s="1"/>
  <c r="F56" i="32"/>
  <c r="F55" i="32"/>
  <c r="F54" i="32"/>
  <c r="F53" i="32"/>
  <c r="H57" i="32"/>
  <c r="H58" i="32" s="1"/>
  <c r="H59" i="32" s="1"/>
  <c r="H60" i="32" s="1"/>
  <c r="H61" i="32" s="1"/>
  <c r="H62" i="32" s="1"/>
  <c r="H63" i="32" s="1"/>
  <c r="H64" i="32" s="1"/>
  <c r="H65" i="32" s="1"/>
  <c r="H66" i="32" s="1"/>
  <c r="H67" i="32" s="1"/>
  <c r="H68" i="32" s="1"/>
  <c r="H56" i="32"/>
  <c r="H55" i="32"/>
  <c r="H54" i="32"/>
  <c r="H53" i="32"/>
  <c r="G57" i="32"/>
  <c r="G58" i="32" s="1"/>
  <c r="G59" i="32" s="1"/>
  <c r="G60" i="32" s="1"/>
  <c r="G61" i="32" s="1"/>
  <c r="G62" i="32" s="1"/>
  <c r="G63" i="32" s="1"/>
  <c r="G64" i="32" s="1"/>
  <c r="G65" i="32" s="1"/>
  <c r="G66" i="32" s="1"/>
  <c r="G67" i="32" s="1"/>
  <c r="G68" i="32" s="1"/>
  <c r="G56" i="32"/>
  <c r="G55" i="32"/>
  <c r="G54" i="32"/>
  <c r="G53" i="32"/>
  <c r="K57" i="32"/>
  <c r="K58" i="32" s="1"/>
  <c r="K59" i="32" s="1"/>
  <c r="K60" i="32" s="1"/>
  <c r="K61" i="32" s="1"/>
  <c r="K62" i="32" s="1"/>
  <c r="K63" i="32" s="1"/>
  <c r="K64" i="32" s="1"/>
  <c r="K65" i="32" s="1"/>
  <c r="K66" i="32" s="1"/>
  <c r="K67" i="32" s="1"/>
  <c r="K68" i="32" s="1"/>
  <c r="K56" i="32"/>
  <c r="K55" i="32"/>
  <c r="K54" i="32"/>
  <c r="K53" i="32"/>
  <c r="I29" i="32"/>
  <c r="G29" i="32"/>
  <c r="E29" i="32"/>
  <c r="J29" i="32"/>
  <c r="F29" i="32"/>
  <c r="H29" i="32"/>
  <c r="D29" i="32"/>
  <c r="J18" i="31"/>
  <c r="J17" i="31"/>
  <c r="J20" i="31" s="1"/>
  <c r="E22" i="31"/>
  <c r="E21" i="31"/>
  <c r="K17" i="31"/>
  <c r="K18" i="31"/>
  <c r="K19" i="31" s="1"/>
  <c r="K20" i="31" s="1"/>
  <c r="K21" i="31" s="1"/>
  <c r="K22" i="31" s="1"/>
  <c r="K23" i="31" s="1"/>
  <c r="K24" i="31" s="1"/>
  <c r="K25" i="31" s="1"/>
  <c r="K26" i="31" s="1"/>
  <c r="F31" i="31"/>
  <c r="F33" i="31"/>
  <c r="D33" i="31"/>
  <c r="D31" i="31"/>
  <c r="E33" i="31"/>
  <c r="E31" i="31"/>
  <c r="I33" i="31"/>
  <c r="I31" i="31"/>
  <c r="H18" i="31"/>
  <c r="H17" i="31"/>
  <c r="D21" i="31"/>
  <c r="D22" i="31"/>
  <c r="E20" i="31"/>
  <c r="E19" i="31"/>
  <c r="I17" i="31"/>
  <c r="I20" i="31" s="1"/>
  <c r="I18" i="31"/>
  <c r="F21" i="31"/>
  <c r="F22" i="31"/>
  <c r="J31" i="31"/>
  <c r="J33" i="31"/>
  <c r="H33" i="31"/>
  <c r="H31" i="31"/>
  <c r="G33" i="31"/>
  <c r="G31" i="31"/>
  <c r="D60" i="31"/>
  <c r="D59" i="31"/>
  <c r="D19" i="31"/>
  <c r="D23" i="31" s="1"/>
  <c r="D20" i="31"/>
  <c r="F19" i="31"/>
  <c r="F24" i="30"/>
  <c r="F25" i="30" s="1"/>
  <c r="F26" i="30" s="1"/>
  <c r="F23" i="30"/>
  <c r="H21" i="30"/>
  <c r="H19" i="30"/>
  <c r="H24" i="30" s="1"/>
  <c r="H25" i="30" s="1"/>
  <c r="H26" i="30" s="1"/>
  <c r="H20" i="30"/>
  <c r="E23" i="30"/>
  <c r="E24" i="30"/>
  <c r="E25" i="30" s="1"/>
  <c r="E26" i="30" s="1"/>
  <c r="J21" i="30"/>
  <c r="J22" i="30"/>
  <c r="I19" i="30"/>
  <c r="J19" i="30"/>
  <c r="H37" i="30"/>
  <c r="H35" i="30"/>
  <c r="H32" i="30"/>
  <c r="H36" i="30" s="1"/>
  <c r="D37" i="30"/>
  <c r="D35" i="30"/>
  <c r="D32" i="30"/>
  <c r="D36" i="30" s="1"/>
  <c r="G32" i="30"/>
  <c r="G36" i="30" s="1"/>
  <c r="G37" i="30"/>
  <c r="G35" i="30"/>
  <c r="I22" i="30"/>
  <c r="I21" i="30"/>
  <c r="J37" i="30"/>
  <c r="J35" i="30"/>
  <c r="J32" i="30"/>
  <c r="J36" i="30" s="1"/>
  <c r="F37" i="30"/>
  <c r="F35" i="30"/>
  <c r="F32" i="30"/>
  <c r="F36" i="30" s="1"/>
  <c r="I32" i="30"/>
  <c r="I36" i="30" s="1"/>
  <c r="I37" i="30"/>
  <c r="I35" i="30"/>
  <c r="E32" i="30"/>
  <c r="E36" i="30" s="1"/>
  <c r="E37" i="30"/>
  <c r="E35" i="30"/>
  <c r="D63" i="30"/>
  <c r="D64" i="30" s="1"/>
  <c r="D65" i="30" s="1"/>
  <c r="D66" i="30" s="1"/>
  <c r="D67" i="30" s="1"/>
  <c r="D68" i="30" s="1"/>
  <c r="D62" i="30"/>
  <c r="D61" i="30"/>
  <c r="H22" i="30"/>
  <c r="F31" i="29"/>
  <c r="F33" i="29"/>
  <c r="D33" i="29"/>
  <c r="D31" i="29"/>
  <c r="E33" i="29"/>
  <c r="E31" i="29"/>
  <c r="I33" i="29"/>
  <c r="I31" i="29"/>
  <c r="E20" i="29"/>
  <c r="E19" i="29"/>
  <c r="I17" i="29"/>
  <c r="I20" i="29" s="1"/>
  <c r="I18" i="29"/>
  <c r="D21" i="29"/>
  <c r="D22" i="29"/>
  <c r="F21" i="29"/>
  <c r="F22" i="29"/>
  <c r="J31" i="29"/>
  <c r="J33" i="29"/>
  <c r="H33" i="29"/>
  <c r="H31" i="29"/>
  <c r="G33" i="29"/>
  <c r="G31" i="29"/>
  <c r="J18" i="29"/>
  <c r="J17" i="29"/>
  <c r="J20" i="29" s="1"/>
  <c r="E22" i="29"/>
  <c r="E21" i="29"/>
  <c r="K17" i="29"/>
  <c r="K18" i="29"/>
  <c r="K19" i="29" s="1"/>
  <c r="K20" i="29" s="1"/>
  <c r="K21" i="29" s="1"/>
  <c r="K22" i="29" s="1"/>
  <c r="K23" i="29" s="1"/>
  <c r="K24" i="29" s="1"/>
  <c r="K25" i="29" s="1"/>
  <c r="K26" i="29" s="1"/>
  <c r="D60" i="29"/>
  <c r="D59" i="29"/>
  <c r="D19" i="29"/>
  <c r="D23" i="29" s="1"/>
  <c r="D20" i="29"/>
  <c r="H18" i="29"/>
  <c r="H17" i="29"/>
  <c r="F19" i="29"/>
  <c r="F24" i="28"/>
  <c r="F25" i="28" s="1"/>
  <c r="F26" i="28" s="1"/>
  <c r="F23" i="28"/>
  <c r="H21" i="28"/>
  <c r="H19" i="28"/>
  <c r="H24" i="28" s="1"/>
  <c r="H25" i="28" s="1"/>
  <c r="H26" i="28" s="1"/>
  <c r="H20" i="28"/>
  <c r="E23" i="28"/>
  <c r="E24" i="28"/>
  <c r="E25" i="28" s="1"/>
  <c r="E26" i="28" s="1"/>
  <c r="J21" i="28"/>
  <c r="J22" i="28"/>
  <c r="I19" i="28"/>
  <c r="J19" i="28"/>
  <c r="H37" i="28"/>
  <c r="H35" i="28"/>
  <c r="H32" i="28"/>
  <c r="H36" i="28" s="1"/>
  <c r="D37" i="28"/>
  <c r="D35" i="28"/>
  <c r="D32" i="28"/>
  <c r="D36" i="28" s="1"/>
  <c r="G32" i="28"/>
  <c r="G36" i="28" s="1"/>
  <c r="G37" i="28"/>
  <c r="G35" i="28"/>
  <c r="I22" i="28"/>
  <c r="I21" i="28"/>
  <c r="J37" i="28"/>
  <c r="J35" i="28"/>
  <c r="J32" i="28"/>
  <c r="J36" i="28" s="1"/>
  <c r="F37" i="28"/>
  <c r="F35" i="28"/>
  <c r="F32" i="28"/>
  <c r="F36" i="28" s="1"/>
  <c r="I32" i="28"/>
  <c r="I36" i="28" s="1"/>
  <c r="I37" i="28"/>
  <c r="I35" i="28"/>
  <c r="E32" i="28"/>
  <c r="E36" i="28" s="1"/>
  <c r="E37" i="28"/>
  <c r="E35" i="28"/>
  <c r="D63" i="28"/>
  <c r="D64" i="28" s="1"/>
  <c r="D65" i="28" s="1"/>
  <c r="D66" i="28" s="1"/>
  <c r="D67" i="28" s="1"/>
  <c r="D68" i="28" s="1"/>
  <c r="D62" i="28"/>
  <c r="D61" i="28"/>
  <c r="H22" i="28"/>
  <c r="H37" i="27"/>
  <c r="H35" i="27"/>
  <c r="H32" i="27"/>
  <c r="H36" i="27" s="1"/>
  <c r="D37" i="27"/>
  <c r="D35" i="27"/>
  <c r="D32" i="27"/>
  <c r="D36" i="27" s="1"/>
  <c r="G32" i="27"/>
  <c r="G36" i="27" s="1"/>
  <c r="G37" i="27"/>
  <c r="G35" i="27"/>
  <c r="I22" i="27"/>
  <c r="I21" i="27"/>
  <c r="J21" i="27"/>
  <c r="J22" i="27"/>
  <c r="J5" i="27"/>
  <c r="J46" i="27"/>
  <c r="H21" i="27"/>
  <c r="H19" i="27"/>
  <c r="H24" i="27" s="1"/>
  <c r="H25" i="27" s="1"/>
  <c r="H26" i="27" s="1"/>
  <c r="H20" i="27"/>
  <c r="E23" i="27"/>
  <c r="E24" i="27"/>
  <c r="E25" i="27" s="1"/>
  <c r="E26" i="27" s="1"/>
  <c r="J19" i="27"/>
  <c r="J37" i="27"/>
  <c r="J35" i="27"/>
  <c r="J32" i="27"/>
  <c r="J36" i="27" s="1"/>
  <c r="F37" i="27"/>
  <c r="F35" i="27"/>
  <c r="F32" i="27"/>
  <c r="F36" i="27" s="1"/>
  <c r="I32" i="27"/>
  <c r="I36" i="27" s="1"/>
  <c r="I37" i="27"/>
  <c r="I35" i="27"/>
  <c r="E32" i="27"/>
  <c r="E36" i="27" s="1"/>
  <c r="E37" i="27"/>
  <c r="E35" i="27"/>
  <c r="D63" i="27"/>
  <c r="D64" i="27" s="1"/>
  <c r="D65" i="27" s="1"/>
  <c r="D66" i="27" s="1"/>
  <c r="D67" i="27" s="1"/>
  <c r="D68" i="27" s="1"/>
  <c r="D62" i="27"/>
  <c r="D61" i="27"/>
  <c r="H22" i="27"/>
  <c r="F24" i="26"/>
  <c r="F25" i="26" s="1"/>
  <c r="F26" i="26" s="1"/>
  <c r="F23" i="26"/>
  <c r="H21" i="26"/>
  <c r="H19" i="26"/>
  <c r="H24" i="26" s="1"/>
  <c r="H25" i="26" s="1"/>
  <c r="H26" i="26" s="1"/>
  <c r="H20" i="26"/>
  <c r="E23" i="26"/>
  <c r="E24" i="26"/>
  <c r="E25" i="26" s="1"/>
  <c r="E26" i="26" s="1"/>
  <c r="J21" i="26"/>
  <c r="J22" i="26"/>
  <c r="I19" i="26"/>
  <c r="J19" i="26"/>
  <c r="H37" i="26"/>
  <c r="H35" i="26"/>
  <c r="H32" i="26"/>
  <c r="H36" i="26" s="1"/>
  <c r="D37" i="26"/>
  <c r="D35" i="26"/>
  <c r="D32" i="26"/>
  <c r="D36" i="26" s="1"/>
  <c r="G32" i="26"/>
  <c r="G36" i="26" s="1"/>
  <c r="G37" i="26"/>
  <c r="G35" i="26"/>
  <c r="I22" i="26"/>
  <c r="I21" i="26"/>
  <c r="J37" i="26"/>
  <c r="J35" i="26"/>
  <c r="J32" i="26"/>
  <c r="J36" i="26" s="1"/>
  <c r="F37" i="26"/>
  <c r="F35" i="26"/>
  <c r="F32" i="26"/>
  <c r="F36" i="26" s="1"/>
  <c r="I32" i="26"/>
  <c r="I36" i="26" s="1"/>
  <c r="I37" i="26"/>
  <c r="I35" i="26"/>
  <c r="E32" i="26"/>
  <c r="E36" i="26" s="1"/>
  <c r="E37" i="26"/>
  <c r="E35" i="26"/>
  <c r="D63" i="26"/>
  <c r="D64" i="26" s="1"/>
  <c r="D65" i="26" s="1"/>
  <c r="D66" i="26" s="1"/>
  <c r="D67" i="26" s="1"/>
  <c r="D68" i="26" s="1"/>
  <c r="D62" i="26"/>
  <c r="D61" i="26"/>
  <c r="H23" i="26"/>
  <c r="H22" i="26"/>
  <c r="J19" i="23"/>
  <c r="J23" i="23" s="1"/>
  <c r="I19" i="17"/>
  <c r="I24" i="17" s="1"/>
  <c r="I25" i="17" s="1"/>
  <c r="I26" i="17" s="1"/>
  <c r="D63" i="25"/>
  <c r="D64" i="25" s="1"/>
  <c r="D65" i="25" s="1"/>
  <c r="D66" i="25" s="1"/>
  <c r="D67" i="25" s="1"/>
  <c r="D68" i="25" s="1"/>
  <c r="D62" i="25"/>
  <c r="D61" i="25"/>
  <c r="H22" i="25"/>
  <c r="J37" i="25"/>
  <c r="J35" i="25"/>
  <c r="J32" i="25"/>
  <c r="J36" i="25" s="1"/>
  <c r="F37" i="25"/>
  <c r="F35" i="25"/>
  <c r="F32" i="25"/>
  <c r="F36" i="25" s="1"/>
  <c r="I32" i="25"/>
  <c r="I36" i="25" s="1"/>
  <c r="I37" i="25"/>
  <c r="I35" i="25"/>
  <c r="E32" i="25"/>
  <c r="E36" i="25" s="1"/>
  <c r="E37" i="25"/>
  <c r="E35" i="25"/>
  <c r="J21" i="25"/>
  <c r="J22" i="25"/>
  <c r="I22" i="25"/>
  <c r="I21" i="25"/>
  <c r="J5" i="25"/>
  <c r="J46" i="25"/>
  <c r="H21" i="25"/>
  <c r="H19" i="25"/>
  <c r="H24" i="25" s="1"/>
  <c r="H25" i="25" s="1"/>
  <c r="H26" i="25" s="1"/>
  <c r="H20" i="25"/>
  <c r="E23" i="25"/>
  <c r="E24" i="25"/>
  <c r="E25" i="25" s="1"/>
  <c r="E26" i="25" s="1"/>
  <c r="I23" i="25"/>
  <c r="H37" i="25"/>
  <c r="H35" i="25"/>
  <c r="H32" i="25"/>
  <c r="H36" i="25" s="1"/>
  <c r="D37" i="25"/>
  <c r="D35" i="25"/>
  <c r="D32" i="25"/>
  <c r="D36" i="25" s="1"/>
  <c r="G32" i="25"/>
  <c r="G36" i="25" s="1"/>
  <c r="G37" i="25"/>
  <c r="G35" i="25"/>
  <c r="J18" i="24"/>
  <c r="J17" i="24"/>
  <c r="J20" i="24" s="1"/>
  <c r="E22" i="24"/>
  <c r="E21" i="24"/>
  <c r="K17" i="24"/>
  <c r="K18" i="24"/>
  <c r="K19" i="24" s="1"/>
  <c r="K20" i="24" s="1"/>
  <c r="K21" i="24" s="1"/>
  <c r="K22" i="24" s="1"/>
  <c r="K23" i="24" s="1"/>
  <c r="K24" i="24" s="1"/>
  <c r="K25" i="24" s="1"/>
  <c r="K26" i="24" s="1"/>
  <c r="F31" i="24"/>
  <c r="F33" i="24"/>
  <c r="D33" i="24"/>
  <c r="D31" i="24"/>
  <c r="E33" i="24"/>
  <c r="E31" i="24"/>
  <c r="I33" i="24"/>
  <c r="I31" i="24"/>
  <c r="H18" i="24"/>
  <c r="H17" i="24"/>
  <c r="D21" i="24"/>
  <c r="D22" i="24"/>
  <c r="E20" i="24"/>
  <c r="E19" i="24"/>
  <c r="I17" i="24"/>
  <c r="I20" i="24" s="1"/>
  <c r="I18" i="24"/>
  <c r="F21" i="24"/>
  <c r="F22" i="24"/>
  <c r="J31" i="24"/>
  <c r="J33" i="24"/>
  <c r="H33" i="24"/>
  <c r="H31" i="24"/>
  <c r="G33" i="24"/>
  <c r="G31" i="24"/>
  <c r="D60" i="24"/>
  <c r="D59" i="24"/>
  <c r="D19" i="24"/>
  <c r="D23" i="24" s="1"/>
  <c r="D20" i="24"/>
  <c r="F19" i="24"/>
  <c r="H37" i="23"/>
  <c r="H35" i="23"/>
  <c r="H32" i="23"/>
  <c r="H36" i="23" s="1"/>
  <c r="D37" i="23"/>
  <c r="D35" i="23"/>
  <c r="D32" i="23"/>
  <c r="D36" i="23" s="1"/>
  <c r="G32" i="23"/>
  <c r="G36" i="23" s="1"/>
  <c r="G37" i="23"/>
  <c r="G35" i="23"/>
  <c r="I22" i="23"/>
  <c r="I21" i="23"/>
  <c r="J5" i="23"/>
  <c r="J46" i="23"/>
  <c r="H21" i="23"/>
  <c r="H19" i="23"/>
  <c r="H24" i="23" s="1"/>
  <c r="H25" i="23" s="1"/>
  <c r="H26" i="23" s="1"/>
  <c r="H20" i="23"/>
  <c r="E23" i="23"/>
  <c r="E24" i="23"/>
  <c r="E25" i="23" s="1"/>
  <c r="E26" i="23" s="1"/>
  <c r="J21" i="23"/>
  <c r="J22" i="23"/>
  <c r="J37" i="23"/>
  <c r="J35" i="23"/>
  <c r="J32" i="23"/>
  <c r="J36" i="23" s="1"/>
  <c r="F37" i="23"/>
  <c r="F35" i="23"/>
  <c r="F32" i="23"/>
  <c r="F36" i="23" s="1"/>
  <c r="I32" i="23"/>
  <c r="I36" i="23" s="1"/>
  <c r="I37" i="23"/>
  <c r="I35" i="23"/>
  <c r="E32" i="23"/>
  <c r="E36" i="23" s="1"/>
  <c r="E37" i="23"/>
  <c r="E35" i="23"/>
  <c r="D63" i="23"/>
  <c r="D64" i="23" s="1"/>
  <c r="D65" i="23" s="1"/>
  <c r="D66" i="23" s="1"/>
  <c r="D67" i="23" s="1"/>
  <c r="D68" i="23" s="1"/>
  <c r="D62" i="23"/>
  <c r="D61" i="23"/>
  <c r="H22" i="23"/>
  <c r="I19" i="23"/>
  <c r="I15" i="22"/>
  <c r="I16" i="22" s="1"/>
  <c r="I13" i="22"/>
  <c r="I11" i="22"/>
  <c r="I12" i="22"/>
  <c r="I14" i="22"/>
  <c r="E18" i="22"/>
  <c r="E17" i="22"/>
  <c r="J14" i="22"/>
  <c r="J12" i="22"/>
  <c r="J13" i="22"/>
  <c r="J15" i="22"/>
  <c r="J16" i="22" s="1"/>
  <c r="J11" i="22"/>
  <c r="F57" i="22"/>
  <c r="F58" i="22" s="1"/>
  <c r="F59" i="22" s="1"/>
  <c r="F60" i="22" s="1"/>
  <c r="F61" i="22" s="1"/>
  <c r="F62" i="22" s="1"/>
  <c r="F63" i="22" s="1"/>
  <c r="F64" i="22" s="1"/>
  <c r="F65" i="22" s="1"/>
  <c r="F66" i="22" s="1"/>
  <c r="F67" i="22" s="1"/>
  <c r="F68" i="22" s="1"/>
  <c r="F56" i="22"/>
  <c r="F55" i="22"/>
  <c r="F54" i="22"/>
  <c r="F53" i="22"/>
  <c r="H57" i="22"/>
  <c r="H58" i="22" s="1"/>
  <c r="H59" i="22" s="1"/>
  <c r="H60" i="22" s="1"/>
  <c r="H61" i="22" s="1"/>
  <c r="H62" i="22" s="1"/>
  <c r="H63" i="22" s="1"/>
  <c r="H64" i="22" s="1"/>
  <c r="H65" i="22" s="1"/>
  <c r="H66" i="22" s="1"/>
  <c r="H67" i="22" s="1"/>
  <c r="H68" i="22" s="1"/>
  <c r="H56" i="22"/>
  <c r="H55" i="22"/>
  <c r="H54" i="22"/>
  <c r="H53" i="22"/>
  <c r="G57" i="22"/>
  <c r="G58" i="22" s="1"/>
  <c r="G59" i="22" s="1"/>
  <c r="G60" i="22" s="1"/>
  <c r="G61" i="22" s="1"/>
  <c r="G62" i="22" s="1"/>
  <c r="G63" i="22" s="1"/>
  <c r="G64" i="22" s="1"/>
  <c r="G65" i="22" s="1"/>
  <c r="G66" i="22" s="1"/>
  <c r="G67" i="22" s="1"/>
  <c r="G68" i="22" s="1"/>
  <c r="G56" i="22"/>
  <c r="G55" i="22"/>
  <c r="G54" i="22"/>
  <c r="G53" i="22"/>
  <c r="K57" i="22"/>
  <c r="K58" i="22" s="1"/>
  <c r="K59" i="22" s="1"/>
  <c r="K60" i="22" s="1"/>
  <c r="K61" i="22" s="1"/>
  <c r="K62" i="22" s="1"/>
  <c r="K63" i="22" s="1"/>
  <c r="K64" i="22" s="1"/>
  <c r="K65" i="22" s="1"/>
  <c r="K66" i="22" s="1"/>
  <c r="K67" i="22" s="1"/>
  <c r="K68" i="22" s="1"/>
  <c r="K56" i="22"/>
  <c r="K55" i="22"/>
  <c r="K54" i="22"/>
  <c r="K53" i="22"/>
  <c r="I29" i="22"/>
  <c r="G29" i="22"/>
  <c r="E29" i="22"/>
  <c r="J29" i="22"/>
  <c r="F29" i="22"/>
  <c r="H29" i="22"/>
  <c r="D29" i="22"/>
  <c r="K15" i="22"/>
  <c r="K16" i="22" s="1"/>
  <c r="K13" i="22"/>
  <c r="K11" i="22"/>
  <c r="K14" i="22"/>
  <c r="K12" i="22"/>
  <c r="H14" i="22"/>
  <c r="H12" i="22"/>
  <c r="H15" i="22"/>
  <c r="H16" i="22" s="1"/>
  <c r="H11" i="22"/>
  <c r="H13" i="22"/>
  <c r="J57" i="22"/>
  <c r="J58" i="22" s="1"/>
  <c r="J59" i="22" s="1"/>
  <c r="J60" i="22" s="1"/>
  <c r="J61" i="22" s="1"/>
  <c r="J62" i="22" s="1"/>
  <c r="J63" i="22" s="1"/>
  <c r="J64" i="22" s="1"/>
  <c r="J65" i="22" s="1"/>
  <c r="J66" i="22" s="1"/>
  <c r="J67" i="22" s="1"/>
  <c r="J68" i="22" s="1"/>
  <c r="J56" i="22"/>
  <c r="J55" i="22"/>
  <c r="J54" i="22"/>
  <c r="J53" i="22"/>
  <c r="D57" i="22"/>
  <c r="D58" i="22" s="1"/>
  <c r="D56" i="22"/>
  <c r="D55" i="22"/>
  <c r="D54" i="22"/>
  <c r="D53" i="22"/>
  <c r="F17" i="22"/>
  <c r="F20" i="22" s="1"/>
  <c r="F18" i="22"/>
  <c r="E57" i="22"/>
  <c r="E58" i="22" s="1"/>
  <c r="E59" i="22" s="1"/>
  <c r="E60" i="22" s="1"/>
  <c r="E61" i="22" s="1"/>
  <c r="E62" i="22" s="1"/>
  <c r="E63" i="22" s="1"/>
  <c r="E64" i="22" s="1"/>
  <c r="E65" i="22" s="1"/>
  <c r="E66" i="22" s="1"/>
  <c r="E67" i="22" s="1"/>
  <c r="E68" i="22" s="1"/>
  <c r="E56" i="22"/>
  <c r="E55" i="22"/>
  <c r="E54" i="22"/>
  <c r="E53" i="22"/>
  <c r="I57" i="22"/>
  <c r="I58" i="22" s="1"/>
  <c r="I59" i="22" s="1"/>
  <c r="I60" i="22" s="1"/>
  <c r="I61" i="22" s="1"/>
  <c r="I62" i="22" s="1"/>
  <c r="I63" i="22" s="1"/>
  <c r="I64" i="22" s="1"/>
  <c r="I65" i="22" s="1"/>
  <c r="I66" i="22" s="1"/>
  <c r="I67" i="22" s="1"/>
  <c r="I68" i="22" s="1"/>
  <c r="I56" i="22"/>
  <c r="I55" i="22"/>
  <c r="I54" i="22"/>
  <c r="I53" i="22"/>
  <c r="D17" i="22"/>
  <c r="D18" i="22"/>
  <c r="H37" i="21"/>
  <c r="H35" i="21"/>
  <c r="H32" i="21"/>
  <c r="H36" i="21" s="1"/>
  <c r="D37" i="21"/>
  <c r="D35" i="21"/>
  <c r="D32" i="21"/>
  <c r="D36" i="21" s="1"/>
  <c r="G32" i="21"/>
  <c r="G36" i="21" s="1"/>
  <c r="G37" i="21"/>
  <c r="G35" i="21"/>
  <c r="I22" i="21"/>
  <c r="I21" i="21"/>
  <c r="J5" i="21"/>
  <c r="J46" i="21"/>
  <c r="H21" i="21"/>
  <c r="H19" i="21"/>
  <c r="H24" i="21" s="1"/>
  <c r="H25" i="21" s="1"/>
  <c r="H26" i="21" s="1"/>
  <c r="H20" i="21"/>
  <c r="E23" i="21"/>
  <c r="E24" i="21"/>
  <c r="E25" i="21" s="1"/>
  <c r="E26" i="21" s="1"/>
  <c r="J21" i="21"/>
  <c r="J22" i="21"/>
  <c r="J19" i="21"/>
  <c r="J37" i="21"/>
  <c r="J35" i="21"/>
  <c r="J32" i="21"/>
  <c r="J36" i="21" s="1"/>
  <c r="F37" i="21"/>
  <c r="F35" i="21"/>
  <c r="F32" i="21"/>
  <c r="F36" i="21" s="1"/>
  <c r="I32" i="21"/>
  <c r="I36" i="21" s="1"/>
  <c r="I37" i="21"/>
  <c r="I35" i="21"/>
  <c r="E32" i="21"/>
  <c r="E36" i="21" s="1"/>
  <c r="E37" i="21"/>
  <c r="E35" i="21"/>
  <c r="D63" i="21"/>
  <c r="D64" i="21" s="1"/>
  <c r="D65" i="21" s="1"/>
  <c r="D66" i="21" s="1"/>
  <c r="D67" i="21" s="1"/>
  <c r="D68" i="21" s="1"/>
  <c r="D62" i="21"/>
  <c r="D61" i="21"/>
  <c r="H22" i="21"/>
  <c r="I19" i="21"/>
  <c r="J18" i="20"/>
  <c r="J17" i="20"/>
  <c r="J20" i="20" s="1"/>
  <c r="E22" i="20"/>
  <c r="E21" i="20"/>
  <c r="K17" i="20"/>
  <c r="K18" i="20"/>
  <c r="K19" i="20" s="1"/>
  <c r="K20" i="20" s="1"/>
  <c r="K21" i="20" s="1"/>
  <c r="K22" i="20" s="1"/>
  <c r="K23" i="20" s="1"/>
  <c r="K24" i="20" s="1"/>
  <c r="K25" i="20" s="1"/>
  <c r="K26" i="20" s="1"/>
  <c r="F31" i="20"/>
  <c r="F33" i="20"/>
  <c r="D33" i="20"/>
  <c r="D31" i="20"/>
  <c r="E33" i="20"/>
  <c r="E31" i="20"/>
  <c r="I33" i="20"/>
  <c r="I31" i="20"/>
  <c r="H18" i="20"/>
  <c r="H17" i="20"/>
  <c r="D21" i="20"/>
  <c r="D22" i="20"/>
  <c r="E20" i="20"/>
  <c r="E19" i="20"/>
  <c r="I17" i="20"/>
  <c r="I20" i="20" s="1"/>
  <c r="I18" i="20"/>
  <c r="F21" i="20"/>
  <c r="F22" i="20"/>
  <c r="J31" i="20"/>
  <c r="J33" i="20"/>
  <c r="H33" i="20"/>
  <c r="H31" i="20"/>
  <c r="G33" i="20"/>
  <c r="G31" i="20"/>
  <c r="D60" i="20"/>
  <c r="D59" i="20"/>
  <c r="D19" i="20"/>
  <c r="D23" i="20" s="1"/>
  <c r="D20" i="20"/>
  <c r="F19" i="20"/>
  <c r="F24" i="19"/>
  <c r="F25" i="19" s="1"/>
  <c r="F26" i="19" s="1"/>
  <c r="F23" i="19"/>
  <c r="H21" i="19"/>
  <c r="H19" i="19"/>
  <c r="H24" i="19" s="1"/>
  <c r="H25" i="19" s="1"/>
  <c r="H26" i="19" s="1"/>
  <c r="H20" i="19"/>
  <c r="E23" i="19"/>
  <c r="E24" i="19"/>
  <c r="E25" i="19" s="1"/>
  <c r="E26" i="19" s="1"/>
  <c r="J21" i="19"/>
  <c r="J22" i="19"/>
  <c r="I19" i="19"/>
  <c r="J19" i="19"/>
  <c r="H37" i="19"/>
  <c r="H35" i="19"/>
  <c r="H32" i="19"/>
  <c r="H36" i="19" s="1"/>
  <c r="D37" i="19"/>
  <c r="D35" i="19"/>
  <c r="D32" i="19"/>
  <c r="D36" i="19" s="1"/>
  <c r="G32" i="19"/>
  <c r="G36" i="19" s="1"/>
  <c r="G37" i="19"/>
  <c r="G35" i="19"/>
  <c r="I22" i="19"/>
  <c r="I21" i="19"/>
  <c r="J37" i="19"/>
  <c r="J35" i="19"/>
  <c r="J32" i="19"/>
  <c r="J36" i="19" s="1"/>
  <c r="F37" i="19"/>
  <c r="F35" i="19"/>
  <c r="F32" i="19"/>
  <c r="F36" i="19" s="1"/>
  <c r="I32" i="19"/>
  <c r="I36" i="19" s="1"/>
  <c r="I37" i="19"/>
  <c r="I35" i="19"/>
  <c r="E32" i="19"/>
  <c r="E36" i="19" s="1"/>
  <c r="E37" i="19"/>
  <c r="E35" i="19"/>
  <c r="D63" i="19"/>
  <c r="D64" i="19" s="1"/>
  <c r="D65" i="19" s="1"/>
  <c r="D66" i="19" s="1"/>
  <c r="D67" i="19" s="1"/>
  <c r="D68" i="19" s="1"/>
  <c r="D62" i="19"/>
  <c r="D61" i="19"/>
  <c r="H22" i="19"/>
  <c r="J18" i="18"/>
  <c r="J17" i="18"/>
  <c r="J20" i="18" s="1"/>
  <c r="E22" i="18"/>
  <c r="E21" i="18"/>
  <c r="K17" i="18"/>
  <c r="K18" i="18"/>
  <c r="K19" i="18" s="1"/>
  <c r="K20" i="18" s="1"/>
  <c r="K21" i="18" s="1"/>
  <c r="K22" i="18" s="1"/>
  <c r="K23" i="18" s="1"/>
  <c r="K24" i="18" s="1"/>
  <c r="K25" i="18" s="1"/>
  <c r="K26" i="18" s="1"/>
  <c r="F31" i="18"/>
  <c r="F33" i="18"/>
  <c r="D33" i="18"/>
  <c r="D31" i="18"/>
  <c r="E33" i="18"/>
  <c r="E31" i="18"/>
  <c r="I33" i="18"/>
  <c r="I31" i="18"/>
  <c r="H18" i="18"/>
  <c r="H17" i="18"/>
  <c r="D21" i="18"/>
  <c r="D22" i="18"/>
  <c r="E20" i="18"/>
  <c r="E19" i="18"/>
  <c r="I17" i="18"/>
  <c r="I20" i="18" s="1"/>
  <c r="I18" i="18"/>
  <c r="F21" i="18"/>
  <c r="F22" i="18"/>
  <c r="J31" i="18"/>
  <c r="J33" i="18"/>
  <c r="H33" i="18"/>
  <c r="H31" i="18"/>
  <c r="G33" i="18"/>
  <c r="G31" i="18"/>
  <c r="D60" i="18"/>
  <c r="D59" i="18"/>
  <c r="D19" i="18"/>
  <c r="D23" i="18" s="1"/>
  <c r="D20" i="18"/>
  <c r="F19" i="18"/>
  <c r="D63" i="17"/>
  <c r="D64" i="17" s="1"/>
  <c r="D65" i="17" s="1"/>
  <c r="D66" i="17" s="1"/>
  <c r="D67" i="17" s="1"/>
  <c r="D68" i="17" s="1"/>
  <c r="D62" i="17"/>
  <c r="D61" i="17"/>
  <c r="H22" i="17"/>
  <c r="J37" i="17"/>
  <c r="J35" i="17"/>
  <c r="J32" i="17"/>
  <c r="J36" i="17" s="1"/>
  <c r="F37" i="17"/>
  <c r="F35" i="17"/>
  <c r="F32" i="17"/>
  <c r="F36" i="17" s="1"/>
  <c r="I32" i="17"/>
  <c r="I36" i="17" s="1"/>
  <c r="I37" i="17"/>
  <c r="I35" i="17"/>
  <c r="E32" i="17"/>
  <c r="E36" i="17" s="1"/>
  <c r="E37" i="17"/>
  <c r="E35" i="17"/>
  <c r="J21" i="17"/>
  <c r="J22" i="17"/>
  <c r="I22" i="17"/>
  <c r="I21" i="17"/>
  <c r="J19" i="17"/>
  <c r="J5" i="17"/>
  <c r="J46" i="17"/>
  <c r="H21" i="17"/>
  <c r="H19" i="17"/>
  <c r="H24" i="17" s="1"/>
  <c r="H25" i="17" s="1"/>
  <c r="H26" i="17" s="1"/>
  <c r="H20" i="17"/>
  <c r="E23" i="17"/>
  <c r="E24" i="17"/>
  <c r="E25" i="17" s="1"/>
  <c r="E26" i="17" s="1"/>
  <c r="H37" i="17"/>
  <c r="H35" i="17"/>
  <c r="H32" i="17"/>
  <c r="H36" i="17" s="1"/>
  <c r="D37" i="17"/>
  <c r="D35" i="17"/>
  <c r="D32" i="17"/>
  <c r="D36" i="17" s="1"/>
  <c r="G32" i="17"/>
  <c r="G36" i="17" s="1"/>
  <c r="G37" i="17"/>
  <c r="G35" i="17"/>
  <c r="I19" i="16"/>
  <c r="I23" i="16" s="1"/>
  <c r="I19" i="15"/>
  <c r="I24" i="15" s="1"/>
  <c r="I25" i="15" s="1"/>
  <c r="I26" i="15" s="1"/>
  <c r="J19" i="15"/>
  <c r="J23" i="15" s="1"/>
  <c r="J19" i="10"/>
  <c r="J23" i="10" s="1"/>
  <c r="J37" i="16"/>
  <c r="J35" i="16"/>
  <c r="J32" i="16"/>
  <c r="J36" i="16" s="1"/>
  <c r="F37" i="16"/>
  <c r="F35" i="16"/>
  <c r="F32" i="16"/>
  <c r="F36" i="16" s="1"/>
  <c r="I32" i="16"/>
  <c r="I36" i="16" s="1"/>
  <c r="I37" i="16"/>
  <c r="I35" i="16"/>
  <c r="E32" i="16"/>
  <c r="E36" i="16" s="1"/>
  <c r="E37" i="16"/>
  <c r="E35" i="16"/>
  <c r="D63" i="16"/>
  <c r="D64" i="16" s="1"/>
  <c r="D65" i="16" s="1"/>
  <c r="D66" i="16" s="1"/>
  <c r="D67" i="16" s="1"/>
  <c r="D68" i="16" s="1"/>
  <c r="D62" i="16"/>
  <c r="D61" i="16"/>
  <c r="H22" i="16"/>
  <c r="H37" i="16"/>
  <c r="H35" i="16"/>
  <c r="H32" i="16"/>
  <c r="H36" i="16" s="1"/>
  <c r="D37" i="16"/>
  <c r="D35" i="16"/>
  <c r="D32" i="16"/>
  <c r="D36" i="16" s="1"/>
  <c r="G32" i="16"/>
  <c r="G36" i="16" s="1"/>
  <c r="G37" i="16"/>
  <c r="G35" i="16"/>
  <c r="I22" i="16"/>
  <c r="I21" i="16"/>
  <c r="J21" i="16"/>
  <c r="J22" i="16"/>
  <c r="J5" i="16"/>
  <c r="J46" i="16"/>
  <c r="H21" i="16"/>
  <c r="H19" i="16"/>
  <c r="H24" i="16" s="1"/>
  <c r="H25" i="16" s="1"/>
  <c r="H26" i="16" s="1"/>
  <c r="H20" i="16"/>
  <c r="E23" i="16"/>
  <c r="E24" i="16"/>
  <c r="E25" i="16" s="1"/>
  <c r="E26" i="16" s="1"/>
  <c r="J19" i="16"/>
  <c r="I23" i="15"/>
  <c r="F24" i="15"/>
  <c r="F25" i="15" s="1"/>
  <c r="F26" i="15" s="1"/>
  <c r="F23" i="15"/>
  <c r="H21" i="15"/>
  <c r="H19" i="15"/>
  <c r="H24" i="15" s="1"/>
  <c r="H25" i="15" s="1"/>
  <c r="H26" i="15" s="1"/>
  <c r="H20" i="15"/>
  <c r="E23" i="15"/>
  <c r="E24" i="15"/>
  <c r="E25" i="15" s="1"/>
  <c r="E26" i="15" s="1"/>
  <c r="J21" i="15"/>
  <c r="J22" i="15"/>
  <c r="H37" i="15"/>
  <c r="H35" i="15"/>
  <c r="H32" i="15"/>
  <c r="H36" i="15" s="1"/>
  <c r="D37" i="15"/>
  <c r="D35" i="15"/>
  <c r="D32" i="15"/>
  <c r="D36" i="15" s="1"/>
  <c r="G32" i="15"/>
  <c r="G36" i="15" s="1"/>
  <c r="G37" i="15"/>
  <c r="G35" i="15"/>
  <c r="I22" i="15"/>
  <c r="I21" i="15"/>
  <c r="J37" i="15"/>
  <c r="J35" i="15"/>
  <c r="J32" i="15"/>
  <c r="J36" i="15" s="1"/>
  <c r="F37" i="15"/>
  <c r="F35" i="15"/>
  <c r="F32" i="15"/>
  <c r="F36" i="15" s="1"/>
  <c r="I32" i="15"/>
  <c r="I36" i="15" s="1"/>
  <c r="I37" i="15"/>
  <c r="I35" i="15"/>
  <c r="E32" i="15"/>
  <c r="E36" i="15" s="1"/>
  <c r="E37" i="15"/>
  <c r="E35" i="15"/>
  <c r="D63" i="15"/>
  <c r="D64" i="15" s="1"/>
  <c r="D65" i="15" s="1"/>
  <c r="D66" i="15" s="1"/>
  <c r="D67" i="15" s="1"/>
  <c r="D68" i="15" s="1"/>
  <c r="D62" i="15"/>
  <c r="D61" i="15"/>
  <c r="H23" i="15"/>
  <c r="H22" i="15"/>
  <c r="F24" i="14"/>
  <c r="F25" i="14" s="1"/>
  <c r="F26" i="14" s="1"/>
  <c r="F23" i="14"/>
  <c r="H21" i="14"/>
  <c r="H19" i="14"/>
  <c r="H24" i="14" s="1"/>
  <c r="H25" i="14" s="1"/>
  <c r="H26" i="14" s="1"/>
  <c r="H20" i="14"/>
  <c r="E23" i="14"/>
  <c r="E24" i="14"/>
  <c r="E25" i="14" s="1"/>
  <c r="E26" i="14" s="1"/>
  <c r="J21" i="14"/>
  <c r="J22" i="14"/>
  <c r="I19" i="14"/>
  <c r="J19" i="14"/>
  <c r="H37" i="14"/>
  <c r="H35" i="14"/>
  <c r="H32" i="14"/>
  <c r="H36" i="14" s="1"/>
  <c r="D37" i="14"/>
  <c r="D35" i="14"/>
  <c r="D32" i="14"/>
  <c r="D36" i="14" s="1"/>
  <c r="G32" i="14"/>
  <c r="G36" i="14" s="1"/>
  <c r="G37" i="14"/>
  <c r="G35" i="14"/>
  <c r="I22" i="14"/>
  <c r="I21" i="14"/>
  <c r="J37" i="14"/>
  <c r="J35" i="14"/>
  <c r="J32" i="14"/>
  <c r="J36" i="14" s="1"/>
  <c r="F37" i="14"/>
  <c r="F35" i="14"/>
  <c r="F32" i="14"/>
  <c r="F36" i="14" s="1"/>
  <c r="I32" i="14"/>
  <c r="I36" i="14" s="1"/>
  <c r="I37" i="14"/>
  <c r="I35" i="14"/>
  <c r="E32" i="14"/>
  <c r="E36" i="14" s="1"/>
  <c r="E37" i="14"/>
  <c r="E35" i="14"/>
  <c r="D63" i="14"/>
  <c r="D64" i="14" s="1"/>
  <c r="D65" i="14" s="1"/>
  <c r="D66" i="14" s="1"/>
  <c r="D67" i="14" s="1"/>
  <c r="D68" i="14" s="1"/>
  <c r="D62" i="14"/>
  <c r="D61" i="14"/>
  <c r="H22" i="14"/>
  <c r="F24" i="13"/>
  <c r="F25" i="13" s="1"/>
  <c r="F26" i="13" s="1"/>
  <c r="F23" i="13"/>
  <c r="H21" i="13"/>
  <c r="H19" i="13"/>
  <c r="H24" i="13" s="1"/>
  <c r="H25" i="13" s="1"/>
  <c r="H26" i="13" s="1"/>
  <c r="H20" i="13"/>
  <c r="E23" i="13"/>
  <c r="E24" i="13"/>
  <c r="E25" i="13" s="1"/>
  <c r="E26" i="13" s="1"/>
  <c r="J21" i="13"/>
  <c r="J22" i="13"/>
  <c r="I19" i="13"/>
  <c r="J19" i="13"/>
  <c r="H37" i="13"/>
  <c r="H35" i="13"/>
  <c r="H32" i="13"/>
  <c r="H36" i="13" s="1"/>
  <c r="D37" i="13"/>
  <c r="D35" i="13"/>
  <c r="D32" i="13"/>
  <c r="D36" i="13" s="1"/>
  <c r="G32" i="13"/>
  <c r="G36" i="13" s="1"/>
  <c r="G37" i="13"/>
  <c r="G35" i="13"/>
  <c r="I22" i="13"/>
  <c r="I21" i="13"/>
  <c r="J37" i="13"/>
  <c r="J35" i="13"/>
  <c r="J32" i="13"/>
  <c r="J36" i="13" s="1"/>
  <c r="F37" i="13"/>
  <c r="F35" i="13"/>
  <c r="F32" i="13"/>
  <c r="F36" i="13" s="1"/>
  <c r="I32" i="13"/>
  <c r="I36" i="13" s="1"/>
  <c r="I37" i="13"/>
  <c r="I35" i="13"/>
  <c r="E32" i="13"/>
  <c r="E36" i="13" s="1"/>
  <c r="E37" i="13"/>
  <c r="E35" i="13"/>
  <c r="D63" i="13"/>
  <c r="D64" i="13" s="1"/>
  <c r="D65" i="13" s="1"/>
  <c r="D66" i="13" s="1"/>
  <c r="D67" i="13" s="1"/>
  <c r="D68" i="13" s="1"/>
  <c r="D62" i="13"/>
  <c r="D61" i="13"/>
  <c r="H22" i="13"/>
  <c r="F31" i="12"/>
  <c r="F33" i="12"/>
  <c r="D33" i="12"/>
  <c r="D31" i="12"/>
  <c r="E33" i="12"/>
  <c r="E31" i="12"/>
  <c r="I33" i="12"/>
  <c r="I31" i="12"/>
  <c r="E20" i="12"/>
  <c r="E19" i="12"/>
  <c r="I17" i="12"/>
  <c r="I20" i="12" s="1"/>
  <c r="I18" i="12"/>
  <c r="D21" i="12"/>
  <c r="D22" i="12"/>
  <c r="F21" i="12"/>
  <c r="F22" i="12"/>
  <c r="J31" i="12"/>
  <c r="J33" i="12"/>
  <c r="H33" i="12"/>
  <c r="H31" i="12"/>
  <c r="G33" i="12"/>
  <c r="G31" i="12"/>
  <c r="J18" i="12"/>
  <c r="J17" i="12"/>
  <c r="J20" i="12" s="1"/>
  <c r="E22" i="12"/>
  <c r="E21" i="12"/>
  <c r="K17" i="12"/>
  <c r="K18" i="12"/>
  <c r="K19" i="12" s="1"/>
  <c r="K20" i="12" s="1"/>
  <c r="K21" i="12" s="1"/>
  <c r="K22" i="12" s="1"/>
  <c r="K23" i="12" s="1"/>
  <c r="K24" i="12" s="1"/>
  <c r="K25" i="12" s="1"/>
  <c r="K26" i="12" s="1"/>
  <c r="D60" i="12"/>
  <c r="D59" i="12"/>
  <c r="D19" i="12"/>
  <c r="D23" i="12" s="1"/>
  <c r="D20" i="12"/>
  <c r="H18" i="12"/>
  <c r="H17" i="12"/>
  <c r="F19" i="12"/>
  <c r="J18" i="11"/>
  <c r="J17" i="11"/>
  <c r="J20" i="11" s="1"/>
  <c r="E22" i="11"/>
  <c r="E21" i="11"/>
  <c r="K17" i="11"/>
  <c r="K18" i="11"/>
  <c r="K19" i="11" s="1"/>
  <c r="K20" i="11" s="1"/>
  <c r="K21" i="11" s="1"/>
  <c r="K22" i="11" s="1"/>
  <c r="K23" i="11" s="1"/>
  <c r="K24" i="11" s="1"/>
  <c r="K25" i="11" s="1"/>
  <c r="K26" i="11" s="1"/>
  <c r="F31" i="11"/>
  <c r="F33" i="11"/>
  <c r="D33" i="11"/>
  <c r="D31" i="11"/>
  <c r="E33" i="11"/>
  <c r="E31" i="11"/>
  <c r="I33" i="11"/>
  <c r="I31" i="11"/>
  <c r="H18" i="11"/>
  <c r="H17" i="11"/>
  <c r="D21" i="11"/>
  <c r="D22" i="11"/>
  <c r="E20" i="11"/>
  <c r="E19" i="11"/>
  <c r="I17" i="11"/>
  <c r="I20" i="11" s="1"/>
  <c r="I18" i="11"/>
  <c r="F21" i="11"/>
  <c r="F22" i="11"/>
  <c r="J31" i="11"/>
  <c r="J33" i="11"/>
  <c r="H33" i="11"/>
  <c r="H31" i="11"/>
  <c r="G33" i="11"/>
  <c r="G31" i="11"/>
  <c r="D60" i="11"/>
  <c r="D59" i="11"/>
  <c r="D19" i="11"/>
  <c r="D23" i="11" s="1"/>
  <c r="D20" i="11"/>
  <c r="F19" i="11"/>
  <c r="J37" i="10"/>
  <c r="J35" i="10"/>
  <c r="J32" i="10"/>
  <c r="J36" i="10" s="1"/>
  <c r="F37" i="10"/>
  <c r="F35" i="10"/>
  <c r="F32" i="10"/>
  <c r="F36" i="10" s="1"/>
  <c r="G32" i="10"/>
  <c r="G36" i="10" s="1"/>
  <c r="G37" i="10"/>
  <c r="G35" i="10"/>
  <c r="H22" i="10"/>
  <c r="H37" i="10"/>
  <c r="H35" i="10"/>
  <c r="H32" i="10"/>
  <c r="H36" i="10" s="1"/>
  <c r="D37" i="10"/>
  <c r="D35" i="10"/>
  <c r="D32" i="10"/>
  <c r="D36" i="10" s="1"/>
  <c r="J21" i="10"/>
  <c r="J22" i="10"/>
  <c r="I23" i="10"/>
  <c r="D63" i="10"/>
  <c r="D64" i="10" s="1"/>
  <c r="D65" i="10" s="1"/>
  <c r="D66" i="10" s="1"/>
  <c r="D67" i="10" s="1"/>
  <c r="D68" i="10" s="1"/>
  <c r="D62" i="10"/>
  <c r="D61" i="10"/>
  <c r="E32" i="10"/>
  <c r="E36" i="10" s="1"/>
  <c r="E35" i="10"/>
  <c r="E37" i="10"/>
  <c r="H21" i="10"/>
  <c r="H19" i="10"/>
  <c r="H24" i="10" s="1"/>
  <c r="H25" i="10" s="1"/>
  <c r="H26" i="10" s="1"/>
  <c r="H20" i="10"/>
  <c r="E23" i="10"/>
  <c r="E24" i="10"/>
  <c r="E25" i="10" s="1"/>
  <c r="E26" i="10" s="1"/>
  <c r="J5" i="10"/>
  <c r="J46" i="10"/>
  <c r="I32" i="10"/>
  <c r="I36" i="10" s="1"/>
  <c r="I35" i="10"/>
  <c r="I37" i="10"/>
  <c r="I22" i="10"/>
  <c r="I21" i="10"/>
  <c r="I43" i="9"/>
  <c r="I44" i="9" s="1"/>
  <c r="F43" i="9"/>
  <c r="F44" i="9" s="1"/>
  <c r="J39" i="9"/>
  <c r="J38" i="9"/>
  <c r="J40" i="9"/>
  <c r="I22" i="9"/>
  <c r="I21" i="9"/>
  <c r="J5" i="9"/>
  <c r="J46" i="9"/>
  <c r="E23" i="9"/>
  <c r="E24" i="9"/>
  <c r="E25" i="9" s="1"/>
  <c r="E26" i="9" s="1"/>
  <c r="G43" i="9"/>
  <c r="G44" i="9" s="1"/>
  <c r="H22" i="9"/>
  <c r="E43" i="9"/>
  <c r="E44" i="9" s="1"/>
  <c r="D43" i="9"/>
  <c r="D44" i="9" s="1"/>
  <c r="H39" i="9"/>
  <c r="H40" i="9"/>
  <c r="H38" i="9"/>
  <c r="I19" i="9"/>
  <c r="I40" i="9"/>
  <c r="I38" i="9"/>
  <c r="I39" i="9"/>
  <c r="J41" i="9"/>
  <c r="J42" i="9" s="1"/>
  <c r="H41" i="9"/>
  <c r="H42" i="9" s="1"/>
  <c r="F41" i="9"/>
  <c r="F42" i="9" s="1"/>
  <c r="F39" i="9"/>
  <c r="I41" i="9"/>
  <c r="I42" i="9" s="1"/>
  <c r="F38" i="9"/>
  <c r="G41" i="9"/>
  <c r="G42" i="9" s="1"/>
  <c r="F40" i="9"/>
  <c r="J43" i="9"/>
  <c r="J44" i="9" s="1"/>
  <c r="J21" i="9"/>
  <c r="J22" i="9"/>
  <c r="G40" i="9"/>
  <c r="G38" i="9"/>
  <c r="G39" i="9"/>
  <c r="H21" i="9"/>
  <c r="H19" i="9"/>
  <c r="H24" i="9" s="1"/>
  <c r="H25" i="9" s="1"/>
  <c r="H26" i="9" s="1"/>
  <c r="H20" i="9"/>
  <c r="E40" i="9"/>
  <c r="E38" i="9"/>
  <c r="E41" i="9"/>
  <c r="E42" i="9" s="1"/>
  <c r="E39" i="9"/>
  <c r="D41" i="9"/>
  <c r="D42" i="9" s="1"/>
  <c r="D39" i="9"/>
  <c r="D40" i="9"/>
  <c r="D38" i="9"/>
  <c r="H43" i="9"/>
  <c r="H44" i="9" s="1"/>
  <c r="D63" i="9"/>
  <c r="D64" i="9" s="1"/>
  <c r="D65" i="9" s="1"/>
  <c r="D66" i="9" s="1"/>
  <c r="D67" i="9" s="1"/>
  <c r="D68" i="9" s="1"/>
  <c r="D62" i="9"/>
  <c r="D61" i="9"/>
  <c r="H37" i="1"/>
  <c r="H35" i="1"/>
  <c r="H32" i="1"/>
  <c r="H36" i="1" s="1"/>
  <c r="D37" i="1"/>
  <c r="D35" i="1"/>
  <c r="D32" i="1"/>
  <c r="D36" i="1" s="1"/>
  <c r="G32" i="1"/>
  <c r="G36" i="1" s="1"/>
  <c r="G37" i="1"/>
  <c r="G35" i="1"/>
  <c r="I22" i="1"/>
  <c r="I21" i="1"/>
  <c r="F24" i="1"/>
  <c r="F25" i="1" s="1"/>
  <c r="F26" i="1" s="1"/>
  <c r="F23" i="1"/>
  <c r="H21" i="1"/>
  <c r="H19" i="1"/>
  <c r="H24" i="1" s="1"/>
  <c r="H25" i="1" s="1"/>
  <c r="H26" i="1" s="1"/>
  <c r="H20" i="1"/>
  <c r="E23" i="1"/>
  <c r="E24" i="1"/>
  <c r="E25" i="1" s="1"/>
  <c r="E26" i="1" s="1"/>
  <c r="J21" i="1"/>
  <c r="J22" i="1"/>
  <c r="I19" i="1"/>
  <c r="J19" i="1"/>
  <c r="J37" i="1"/>
  <c r="J35" i="1"/>
  <c r="J32" i="1"/>
  <c r="J36" i="1" s="1"/>
  <c r="F37" i="1"/>
  <c r="F35" i="1"/>
  <c r="F32" i="1"/>
  <c r="F36" i="1" s="1"/>
  <c r="I32" i="1"/>
  <c r="I36" i="1" s="1"/>
  <c r="I37" i="1"/>
  <c r="I35" i="1"/>
  <c r="E32" i="1"/>
  <c r="E36" i="1" s="1"/>
  <c r="E37" i="1"/>
  <c r="E35" i="1"/>
  <c r="D58" i="1"/>
  <c r="D59" i="1" s="1"/>
  <c r="D60" i="1" s="1"/>
  <c r="D61" i="1" s="1"/>
  <c r="D62" i="1" s="1"/>
  <c r="D63" i="1" s="1"/>
  <c r="D57" i="1"/>
  <c r="D56" i="1"/>
  <c r="H22" i="1"/>
  <c r="I19" i="40" l="1"/>
  <c r="I21" i="40"/>
  <c r="J23" i="40"/>
  <c r="H23" i="28"/>
  <c r="H23" i="48"/>
  <c r="H23" i="54"/>
  <c r="J24" i="23"/>
  <c r="J25" i="23" s="1"/>
  <c r="J26" i="23" s="1"/>
  <c r="H23" i="55"/>
  <c r="H23" i="53"/>
  <c r="H23" i="14"/>
  <c r="H23" i="51"/>
  <c r="H23" i="13"/>
  <c r="I23" i="27"/>
  <c r="J23" i="52"/>
  <c r="J24" i="15"/>
  <c r="J25" i="15" s="1"/>
  <c r="J26" i="15" s="1"/>
  <c r="I23" i="17"/>
  <c r="H23" i="37"/>
  <c r="I24" i="42"/>
  <c r="I25" i="42" s="1"/>
  <c r="I26" i="42" s="1"/>
  <c r="H23" i="50"/>
  <c r="J24" i="10"/>
  <c r="J25" i="10" s="1"/>
  <c r="J26" i="10" s="1"/>
  <c r="J23" i="9"/>
  <c r="H23" i="52"/>
  <c r="J24" i="25"/>
  <c r="J25" i="25" s="1"/>
  <c r="J26" i="25" s="1"/>
  <c r="H23" i="30"/>
  <c r="F19" i="36"/>
  <c r="F24" i="36" s="1"/>
  <c r="F25" i="36" s="1"/>
  <c r="F26" i="36" s="1"/>
  <c r="H23" i="21"/>
  <c r="H23" i="27"/>
  <c r="F19" i="32"/>
  <c r="F23" i="32" s="1"/>
  <c r="I24" i="16"/>
  <c r="I25" i="16" s="1"/>
  <c r="I26" i="16" s="1"/>
  <c r="H23" i="19"/>
  <c r="F19" i="39"/>
  <c r="J19" i="35"/>
  <c r="I19" i="33"/>
  <c r="I23" i="33" s="1"/>
  <c r="J19" i="24"/>
  <c r="J24" i="24" s="1"/>
  <c r="J25" i="24" s="1"/>
  <c r="J26" i="24" s="1"/>
  <c r="H23" i="1"/>
  <c r="G33" i="49"/>
  <c r="G31" i="49"/>
  <c r="H33" i="49"/>
  <c r="H31" i="49"/>
  <c r="I31" i="49"/>
  <c r="I33" i="49"/>
  <c r="J31" i="49"/>
  <c r="J33" i="49"/>
  <c r="E21" i="49"/>
  <c r="E22" i="49"/>
  <c r="I18" i="49"/>
  <c r="I17" i="49"/>
  <c r="H18" i="49"/>
  <c r="H17" i="49"/>
  <c r="K18" i="49"/>
  <c r="K19" i="49" s="1"/>
  <c r="K20" i="49" s="1"/>
  <c r="K21" i="49" s="1"/>
  <c r="K22" i="49" s="1"/>
  <c r="K23" i="49" s="1"/>
  <c r="K24" i="49" s="1"/>
  <c r="K25" i="49" s="1"/>
  <c r="K26" i="49" s="1"/>
  <c r="K17" i="49"/>
  <c r="J18" i="49"/>
  <c r="J17" i="49"/>
  <c r="F20" i="49"/>
  <c r="F19" i="49"/>
  <c r="D20" i="49"/>
  <c r="D19" i="49"/>
  <c r="D23" i="49" s="1"/>
  <c r="D33" i="49"/>
  <c r="D31" i="49"/>
  <c r="E31" i="49"/>
  <c r="E33" i="49"/>
  <c r="F31" i="49"/>
  <c r="F33" i="49"/>
  <c r="E20" i="49"/>
  <c r="E19" i="49"/>
  <c r="D59" i="49"/>
  <c r="D60" i="49"/>
  <c r="F22" i="49"/>
  <c r="F21" i="49"/>
  <c r="D21" i="49"/>
  <c r="D22" i="49"/>
  <c r="J19" i="46"/>
  <c r="J24" i="46" s="1"/>
  <c r="J25" i="46" s="1"/>
  <c r="J26" i="46" s="1"/>
  <c r="E40" i="55"/>
  <c r="E38" i="55"/>
  <c r="E41" i="55"/>
  <c r="E42" i="55" s="1"/>
  <c r="E39" i="55"/>
  <c r="I43" i="55"/>
  <c r="I44" i="55" s="1"/>
  <c r="F43" i="55"/>
  <c r="F44" i="55" s="1"/>
  <c r="J39" i="55"/>
  <c r="J40" i="55"/>
  <c r="J38" i="55"/>
  <c r="G40" i="55"/>
  <c r="G38" i="55"/>
  <c r="G39" i="55"/>
  <c r="D41" i="55"/>
  <c r="D39" i="55"/>
  <c r="D42" i="55"/>
  <c r="D40" i="55"/>
  <c r="D38" i="55"/>
  <c r="H43" i="55"/>
  <c r="H44" i="55" s="1"/>
  <c r="J23" i="55"/>
  <c r="J24" i="55"/>
  <c r="J25" i="55" s="1"/>
  <c r="J26" i="55" s="1"/>
  <c r="I46" i="55"/>
  <c r="I5" i="55"/>
  <c r="J5" i="55"/>
  <c r="J46" i="55"/>
  <c r="E43" i="55"/>
  <c r="E44" i="55" s="1"/>
  <c r="I40" i="55"/>
  <c r="I38" i="55"/>
  <c r="I39" i="55"/>
  <c r="J41" i="55"/>
  <c r="J42" i="55" s="1"/>
  <c r="H41" i="55"/>
  <c r="H42" i="55" s="1"/>
  <c r="F41" i="55"/>
  <c r="F39" i="55"/>
  <c r="F42" i="55"/>
  <c r="I41" i="55"/>
  <c r="I42" i="55" s="1"/>
  <c r="G41" i="55"/>
  <c r="G42" i="55" s="1"/>
  <c r="F40" i="55"/>
  <c r="F38" i="55"/>
  <c r="J43" i="55"/>
  <c r="J44" i="55" s="1"/>
  <c r="G43" i="55"/>
  <c r="G44" i="55" s="1"/>
  <c r="D43" i="55"/>
  <c r="D44" i="55" s="1"/>
  <c r="H39" i="55"/>
  <c r="H40" i="55"/>
  <c r="H38" i="55"/>
  <c r="I24" i="55"/>
  <c r="I25" i="55" s="1"/>
  <c r="I26" i="55" s="1"/>
  <c r="I23" i="55"/>
  <c r="E40" i="54"/>
  <c r="E38" i="54"/>
  <c r="E41" i="54"/>
  <c r="E42" i="54" s="1"/>
  <c r="E39" i="54"/>
  <c r="I43" i="54"/>
  <c r="I44" i="54" s="1"/>
  <c r="F43" i="54"/>
  <c r="F44" i="54" s="1"/>
  <c r="J39" i="54"/>
  <c r="J40" i="54"/>
  <c r="J38" i="54"/>
  <c r="G40" i="54"/>
  <c r="G38" i="54"/>
  <c r="G39" i="54"/>
  <c r="D41" i="54"/>
  <c r="D42" i="54" s="1"/>
  <c r="D39" i="54"/>
  <c r="D40" i="54"/>
  <c r="D38" i="54"/>
  <c r="H43" i="54"/>
  <c r="H44" i="54" s="1"/>
  <c r="J23" i="54"/>
  <c r="J24" i="54"/>
  <c r="J25" i="54" s="1"/>
  <c r="J26" i="54" s="1"/>
  <c r="I46" i="54"/>
  <c r="I5" i="54"/>
  <c r="J5" i="54"/>
  <c r="J46" i="54"/>
  <c r="E43" i="54"/>
  <c r="E44" i="54" s="1"/>
  <c r="I40" i="54"/>
  <c r="I38" i="54"/>
  <c r="I39" i="54"/>
  <c r="J41" i="54"/>
  <c r="J42" i="54" s="1"/>
  <c r="H41" i="54"/>
  <c r="H42" i="54" s="1"/>
  <c r="F41" i="54"/>
  <c r="F42" i="54" s="1"/>
  <c r="F39" i="54"/>
  <c r="I41" i="54"/>
  <c r="I42" i="54" s="1"/>
  <c r="G41" i="54"/>
  <c r="G42" i="54" s="1"/>
  <c r="F40" i="54"/>
  <c r="F38" i="54"/>
  <c r="J43" i="54"/>
  <c r="J44" i="54" s="1"/>
  <c r="G43" i="54"/>
  <c r="G44" i="54" s="1"/>
  <c r="D43" i="54"/>
  <c r="D44" i="54" s="1"/>
  <c r="H39" i="54"/>
  <c r="H40" i="54"/>
  <c r="H38" i="54"/>
  <c r="I24" i="54"/>
  <c r="I25" i="54" s="1"/>
  <c r="I26" i="54" s="1"/>
  <c r="I23" i="54"/>
  <c r="E40" i="53"/>
  <c r="E38" i="53"/>
  <c r="E41" i="53"/>
  <c r="E42" i="53" s="1"/>
  <c r="E39" i="53"/>
  <c r="I43" i="53"/>
  <c r="I44" i="53" s="1"/>
  <c r="F43" i="53"/>
  <c r="F44" i="53" s="1"/>
  <c r="J39" i="53"/>
  <c r="J40" i="53"/>
  <c r="J38" i="53"/>
  <c r="G40" i="53"/>
  <c r="G38" i="53"/>
  <c r="G39" i="53"/>
  <c r="D41" i="53"/>
  <c r="D39" i="53"/>
  <c r="D42" i="53"/>
  <c r="D40" i="53"/>
  <c r="D38" i="53"/>
  <c r="H43" i="53"/>
  <c r="H44" i="53" s="1"/>
  <c r="J23" i="53"/>
  <c r="J24" i="53"/>
  <c r="J25" i="53" s="1"/>
  <c r="J26" i="53" s="1"/>
  <c r="I46" i="53"/>
  <c r="I5" i="53"/>
  <c r="J5" i="53"/>
  <c r="J46" i="53"/>
  <c r="E43" i="53"/>
  <c r="E44" i="53" s="1"/>
  <c r="I40" i="53"/>
  <c r="I38" i="53"/>
  <c r="I39" i="53"/>
  <c r="J41" i="53"/>
  <c r="J42" i="53" s="1"/>
  <c r="H41" i="53"/>
  <c r="H42" i="53" s="1"/>
  <c r="F41" i="53"/>
  <c r="F42" i="53" s="1"/>
  <c r="F39" i="53"/>
  <c r="I41" i="53"/>
  <c r="I42" i="53" s="1"/>
  <c r="G41" i="53"/>
  <c r="G42" i="53" s="1"/>
  <c r="F40" i="53"/>
  <c r="F38" i="53"/>
  <c r="J43" i="53"/>
  <c r="J44" i="53" s="1"/>
  <c r="G43" i="53"/>
  <c r="G44" i="53" s="1"/>
  <c r="D43" i="53"/>
  <c r="D44" i="53" s="1"/>
  <c r="H39" i="53"/>
  <c r="H40" i="53"/>
  <c r="H38" i="53"/>
  <c r="I24" i="53"/>
  <c r="I25" i="53" s="1"/>
  <c r="I26" i="53" s="1"/>
  <c r="I23" i="53"/>
  <c r="E40" i="52"/>
  <c r="E38" i="52"/>
  <c r="E41" i="52"/>
  <c r="E42" i="52" s="1"/>
  <c r="E39" i="52"/>
  <c r="I43" i="52"/>
  <c r="I44" i="52" s="1"/>
  <c r="F43" i="52"/>
  <c r="F44" i="52" s="1"/>
  <c r="J39" i="52"/>
  <c r="J40" i="52"/>
  <c r="J38" i="52"/>
  <c r="G43" i="52"/>
  <c r="G44" i="52" s="1"/>
  <c r="D43" i="52"/>
  <c r="D44" i="52"/>
  <c r="H39" i="52"/>
  <c r="H40" i="52"/>
  <c r="H38" i="52"/>
  <c r="I24" i="52"/>
  <c r="I25" i="52" s="1"/>
  <c r="I26" i="52" s="1"/>
  <c r="I23" i="52"/>
  <c r="E43" i="52"/>
  <c r="E44" i="52" s="1"/>
  <c r="I40" i="52"/>
  <c r="I38" i="52"/>
  <c r="I39" i="52"/>
  <c r="J41" i="52"/>
  <c r="J42" i="52" s="1"/>
  <c r="H41" i="52"/>
  <c r="H42" i="52" s="1"/>
  <c r="F41" i="52"/>
  <c r="F42" i="52" s="1"/>
  <c r="F39" i="52"/>
  <c r="I41" i="52"/>
  <c r="I42" i="52" s="1"/>
  <c r="G41" i="52"/>
  <c r="G42" i="52" s="1"/>
  <c r="F40" i="52"/>
  <c r="F38" i="52"/>
  <c r="J43" i="52"/>
  <c r="J44" i="52" s="1"/>
  <c r="I46" i="52"/>
  <c r="I5" i="52"/>
  <c r="G40" i="52"/>
  <c r="G38" i="52"/>
  <c r="G39" i="52"/>
  <c r="D41" i="52"/>
  <c r="D39" i="52"/>
  <c r="D42" i="52"/>
  <c r="D40" i="52"/>
  <c r="D38" i="52"/>
  <c r="H43" i="52"/>
  <c r="H44" i="52" s="1"/>
  <c r="E40" i="51"/>
  <c r="E38" i="51"/>
  <c r="E41" i="51"/>
  <c r="E42" i="51" s="1"/>
  <c r="E39" i="51"/>
  <c r="I43" i="51"/>
  <c r="I44" i="51" s="1"/>
  <c r="F43" i="51"/>
  <c r="F44" i="51" s="1"/>
  <c r="J39" i="51"/>
  <c r="J40" i="51"/>
  <c r="J38" i="51"/>
  <c r="G40" i="51"/>
  <c r="G38" i="51"/>
  <c r="G39" i="51"/>
  <c r="D41" i="51"/>
  <c r="D42" i="51" s="1"/>
  <c r="D39" i="51"/>
  <c r="D40" i="51"/>
  <c r="D38" i="51"/>
  <c r="H43" i="51"/>
  <c r="H44" i="51"/>
  <c r="J23" i="51"/>
  <c r="J24" i="51"/>
  <c r="J25" i="51" s="1"/>
  <c r="J26" i="51" s="1"/>
  <c r="I46" i="51"/>
  <c r="I5" i="51"/>
  <c r="J5" i="51"/>
  <c r="J46" i="51"/>
  <c r="E43" i="51"/>
  <c r="E44" i="51" s="1"/>
  <c r="I40" i="51"/>
  <c r="I38" i="51"/>
  <c r="I39" i="51"/>
  <c r="J41" i="51"/>
  <c r="J42" i="51" s="1"/>
  <c r="H41" i="51"/>
  <c r="H42" i="51" s="1"/>
  <c r="F41" i="51"/>
  <c r="F39" i="51"/>
  <c r="F42" i="51"/>
  <c r="I41" i="51"/>
  <c r="I42" i="51" s="1"/>
  <c r="G41" i="51"/>
  <c r="G42" i="51" s="1"/>
  <c r="F40" i="51"/>
  <c r="F38" i="51"/>
  <c r="J43" i="51"/>
  <c r="J44" i="51" s="1"/>
  <c r="G43" i="51"/>
  <c r="G44" i="51" s="1"/>
  <c r="D43" i="51"/>
  <c r="D44" i="51" s="1"/>
  <c r="H39" i="51"/>
  <c r="H40" i="51"/>
  <c r="H38" i="51"/>
  <c r="I24" i="51"/>
  <c r="I25" i="51" s="1"/>
  <c r="I26" i="51" s="1"/>
  <c r="I23" i="51"/>
  <c r="I24" i="50"/>
  <c r="I25" i="50" s="1"/>
  <c r="I26" i="50" s="1"/>
  <c r="I23" i="50"/>
  <c r="E43" i="50"/>
  <c r="E44" i="50" s="1"/>
  <c r="I40" i="50"/>
  <c r="I38" i="50"/>
  <c r="I39" i="50"/>
  <c r="J41" i="50"/>
  <c r="J42" i="50" s="1"/>
  <c r="H41" i="50"/>
  <c r="H42" i="50" s="1"/>
  <c r="F41" i="50"/>
  <c r="F42" i="50" s="1"/>
  <c r="F39" i="50"/>
  <c r="I41" i="50"/>
  <c r="I42" i="50" s="1"/>
  <c r="G41" i="50"/>
  <c r="F40" i="50"/>
  <c r="F38" i="50"/>
  <c r="J43" i="50"/>
  <c r="J44" i="50" s="1"/>
  <c r="J23" i="50"/>
  <c r="J24" i="50"/>
  <c r="J25" i="50" s="1"/>
  <c r="J26" i="50" s="1"/>
  <c r="G43" i="50"/>
  <c r="G44" i="50" s="1"/>
  <c r="D43" i="50"/>
  <c r="D44" i="50" s="1"/>
  <c r="H39" i="50"/>
  <c r="H40" i="50"/>
  <c r="H38" i="50"/>
  <c r="E40" i="50"/>
  <c r="E38" i="50"/>
  <c r="E41" i="50"/>
  <c r="E42" i="50" s="1"/>
  <c r="E39" i="50"/>
  <c r="I43" i="50"/>
  <c r="I44" i="50" s="1"/>
  <c r="F43" i="50"/>
  <c r="F44" i="50" s="1"/>
  <c r="J39" i="50"/>
  <c r="J40" i="50"/>
  <c r="J38" i="50"/>
  <c r="I46" i="50"/>
  <c r="I5" i="50"/>
  <c r="G42" i="50"/>
  <c r="G40" i="50"/>
  <c r="G38" i="50"/>
  <c r="G39" i="50"/>
  <c r="D41" i="50"/>
  <c r="D42" i="50" s="1"/>
  <c r="D39" i="50"/>
  <c r="D40" i="50"/>
  <c r="D38" i="50"/>
  <c r="H43" i="50"/>
  <c r="H44" i="50"/>
  <c r="E40" i="48"/>
  <c r="E38" i="48"/>
  <c r="E41" i="48"/>
  <c r="E42" i="48" s="1"/>
  <c r="E39" i="48"/>
  <c r="I43" i="48"/>
  <c r="I44" i="48" s="1"/>
  <c r="F43" i="48"/>
  <c r="F44" i="48" s="1"/>
  <c r="J39" i="48"/>
  <c r="J40" i="48"/>
  <c r="J38" i="48"/>
  <c r="G40" i="48"/>
  <c r="G38" i="48"/>
  <c r="G39" i="48"/>
  <c r="D41" i="48"/>
  <c r="D42" i="48" s="1"/>
  <c r="D39" i="48"/>
  <c r="D40" i="48"/>
  <c r="D38" i="48"/>
  <c r="H43" i="48"/>
  <c r="H44" i="48" s="1"/>
  <c r="J23" i="48"/>
  <c r="J24" i="48"/>
  <c r="J25" i="48" s="1"/>
  <c r="J26" i="48" s="1"/>
  <c r="I46" i="48"/>
  <c r="I5" i="48"/>
  <c r="J5" i="48"/>
  <c r="J46" i="48"/>
  <c r="E43" i="48"/>
  <c r="E44" i="48" s="1"/>
  <c r="I40" i="48"/>
  <c r="I38" i="48"/>
  <c r="I39" i="48"/>
  <c r="J41" i="48"/>
  <c r="J42" i="48" s="1"/>
  <c r="H41" i="48"/>
  <c r="H42" i="48" s="1"/>
  <c r="F41" i="48"/>
  <c r="F39" i="48"/>
  <c r="F42" i="48"/>
  <c r="I41" i="48"/>
  <c r="I42" i="48" s="1"/>
  <c r="G41" i="48"/>
  <c r="G42" i="48" s="1"/>
  <c r="F40" i="48"/>
  <c r="F38" i="48"/>
  <c r="J43" i="48"/>
  <c r="J44" i="48" s="1"/>
  <c r="G43" i="48"/>
  <c r="G44" i="48" s="1"/>
  <c r="D43" i="48"/>
  <c r="D44" i="48" s="1"/>
  <c r="H39" i="48"/>
  <c r="H40" i="48"/>
  <c r="H38" i="48"/>
  <c r="I24" i="48"/>
  <c r="I25" i="48" s="1"/>
  <c r="I26" i="48" s="1"/>
  <c r="I23" i="48"/>
  <c r="J23" i="47"/>
  <c r="J24" i="47"/>
  <c r="J25" i="47" s="1"/>
  <c r="J26" i="47" s="1"/>
  <c r="G43" i="47"/>
  <c r="G44" i="47" s="1"/>
  <c r="D43" i="47"/>
  <c r="D44" i="47" s="1"/>
  <c r="H39" i="47"/>
  <c r="H40" i="47"/>
  <c r="H38" i="47"/>
  <c r="E43" i="47"/>
  <c r="E44" i="47" s="1"/>
  <c r="I40" i="47"/>
  <c r="I38" i="47"/>
  <c r="I39" i="47"/>
  <c r="J41" i="47"/>
  <c r="H41" i="47"/>
  <c r="H42" i="47" s="1"/>
  <c r="F41" i="47"/>
  <c r="F42" i="47" s="1"/>
  <c r="F39" i="47"/>
  <c r="I41" i="47"/>
  <c r="I42" i="47" s="1"/>
  <c r="G41" i="47"/>
  <c r="G42" i="47" s="1"/>
  <c r="F40" i="47"/>
  <c r="F38" i="47"/>
  <c r="J43" i="47"/>
  <c r="J44" i="47" s="1"/>
  <c r="I46" i="47"/>
  <c r="I5" i="47"/>
  <c r="G40" i="47"/>
  <c r="G38" i="47"/>
  <c r="G39" i="47"/>
  <c r="D41" i="47"/>
  <c r="D39" i="47"/>
  <c r="D42" i="47"/>
  <c r="D40" i="47"/>
  <c r="D38" i="47"/>
  <c r="H43" i="47"/>
  <c r="H44" i="47" s="1"/>
  <c r="E40" i="47"/>
  <c r="E38" i="47"/>
  <c r="E41" i="47"/>
  <c r="E42" i="47" s="1"/>
  <c r="E39" i="47"/>
  <c r="I43" i="47"/>
  <c r="I44" i="47" s="1"/>
  <c r="F43" i="47"/>
  <c r="F44" i="47" s="1"/>
  <c r="J39" i="47"/>
  <c r="J42" i="47"/>
  <c r="J40" i="47"/>
  <c r="J38" i="47"/>
  <c r="H23" i="47"/>
  <c r="G37" i="46"/>
  <c r="G35" i="46"/>
  <c r="G32" i="46"/>
  <c r="G36" i="46" s="1"/>
  <c r="H32" i="46"/>
  <c r="H36" i="46" s="1"/>
  <c r="H37" i="46"/>
  <c r="H35" i="46"/>
  <c r="J46" i="46"/>
  <c r="J5" i="46"/>
  <c r="I21" i="46"/>
  <c r="I22" i="46"/>
  <c r="F32" i="46"/>
  <c r="F36" i="46" s="1"/>
  <c r="F35" i="46"/>
  <c r="F37" i="46"/>
  <c r="H22" i="46"/>
  <c r="I19" i="46"/>
  <c r="J32" i="46"/>
  <c r="J36" i="46" s="1"/>
  <c r="J35" i="46"/>
  <c r="J37" i="46"/>
  <c r="E24" i="46"/>
  <c r="E25" i="46" s="1"/>
  <c r="E26" i="46" s="1"/>
  <c r="E23" i="46"/>
  <c r="D63" i="46"/>
  <c r="D64" i="46" s="1"/>
  <c r="D65" i="46" s="1"/>
  <c r="D66" i="46" s="1"/>
  <c r="D67" i="46" s="1"/>
  <c r="D68" i="46" s="1"/>
  <c r="D62" i="46"/>
  <c r="D61" i="46"/>
  <c r="I37" i="46"/>
  <c r="I35" i="46"/>
  <c r="I32" i="46"/>
  <c r="I36" i="46" s="1"/>
  <c r="E37" i="46"/>
  <c r="E35" i="46"/>
  <c r="E32" i="46"/>
  <c r="E36" i="46" s="1"/>
  <c r="D32" i="46"/>
  <c r="D36" i="46" s="1"/>
  <c r="D37" i="46"/>
  <c r="D35" i="46"/>
  <c r="J22" i="46"/>
  <c r="J21" i="46"/>
  <c r="H20" i="46"/>
  <c r="H21" i="46"/>
  <c r="H19" i="46"/>
  <c r="H24" i="46" s="1"/>
  <c r="H25" i="46" s="1"/>
  <c r="H26" i="46" s="1"/>
  <c r="E40" i="45"/>
  <c r="E38" i="45"/>
  <c r="E41" i="45"/>
  <c r="E42" i="45" s="1"/>
  <c r="E39" i="45"/>
  <c r="I43" i="45"/>
  <c r="I44" i="45" s="1"/>
  <c r="F43" i="45"/>
  <c r="F44" i="45" s="1"/>
  <c r="J39" i="45"/>
  <c r="J40" i="45"/>
  <c r="J38" i="45"/>
  <c r="G40" i="45"/>
  <c r="G38" i="45"/>
  <c r="G39" i="45"/>
  <c r="D41" i="45"/>
  <c r="D42" i="45" s="1"/>
  <c r="D39" i="45"/>
  <c r="D40" i="45"/>
  <c r="D38" i="45"/>
  <c r="H43" i="45"/>
  <c r="H44" i="45" s="1"/>
  <c r="J23" i="45"/>
  <c r="J24" i="45"/>
  <c r="J25" i="45" s="1"/>
  <c r="J26" i="45" s="1"/>
  <c r="I46" i="45"/>
  <c r="I5" i="45"/>
  <c r="J5" i="45"/>
  <c r="J46" i="45"/>
  <c r="E43" i="45"/>
  <c r="E44" i="45" s="1"/>
  <c r="I40" i="45"/>
  <c r="I38" i="45"/>
  <c r="I39" i="45"/>
  <c r="J41" i="45"/>
  <c r="J42" i="45" s="1"/>
  <c r="H41" i="45"/>
  <c r="F41" i="45"/>
  <c r="F42" i="45" s="1"/>
  <c r="F39" i="45"/>
  <c r="I41" i="45"/>
  <c r="I42" i="45" s="1"/>
  <c r="G41" i="45"/>
  <c r="G42" i="45" s="1"/>
  <c r="F40" i="45"/>
  <c r="F38" i="45"/>
  <c r="J43" i="45"/>
  <c r="J44" i="45" s="1"/>
  <c r="G43" i="45"/>
  <c r="G44" i="45" s="1"/>
  <c r="D43" i="45"/>
  <c r="D44" i="45" s="1"/>
  <c r="H39" i="45"/>
  <c r="H42" i="45"/>
  <c r="H40" i="45"/>
  <c r="H38" i="45"/>
  <c r="I24" i="45"/>
  <c r="I25" i="45" s="1"/>
  <c r="I26" i="45" s="1"/>
  <c r="I23" i="45"/>
  <c r="E40" i="44"/>
  <c r="E38" i="44"/>
  <c r="E41" i="44"/>
  <c r="E42" i="44" s="1"/>
  <c r="E39" i="44"/>
  <c r="I43" i="44"/>
  <c r="I44" i="44" s="1"/>
  <c r="F43" i="44"/>
  <c r="F44" i="44" s="1"/>
  <c r="J39" i="44"/>
  <c r="J40" i="44"/>
  <c r="J38" i="44"/>
  <c r="G40" i="44"/>
  <c r="G38" i="44"/>
  <c r="G39" i="44"/>
  <c r="D41" i="44"/>
  <c r="D42" i="44" s="1"/>
  <c r="D39" i="44"/>
  <c r="D40" i="44"/>
  <c r="D38" i="44"/>
  <c r="H43" i="44"/>
  <c r="H44" i="44" s="1"/>
  <c r="J23" i="44"/>
  <c r="J24" i="44"/>
  <c r="J25" i="44" s="1"/>
  <c r="J26" i="44" s="1"/>
  <c r="I46" i="44"/>
  <c r="I5" i="44"/>
  <c r="J5" i="44"/>
  <c r="J46" i="44"/>
  <c r="E43" i="44"/>
  <c r="E44" i="44" s="1"/>
  <c r="I40" i="44"/>
  <c r="I38" i="44"/>
  <c r="I39" i="44"/>
  <c r="J41" i="44"/>
  <c r="J42" i="44" s="1"/>
  <c r="H41" i="44"/>
  <c r="H42" i="44" s="1"/>
  <c r="F41" i="44"/>
  <c r="F39" i="44"/>
  <c r="F42" i="44"/>
  <c r="I41" i="44"/>
  <c r="I42" i="44" s="1"/>
  <c r="G41" i="44"/>
  <c r="G42" i="44" s="1"/>
  <c r="F40" i="44"/>
  <c r="F38" i="44"/>
  <c r="J43" i="44"/>
  <c r="J44" i="44" s="1"/>
  <c r="G43" i="44"/>
  <c r="G44" i="44" s="1"/>
  <c r="D43" i="44"/>
  <c r="D44" i="44" s="1"/>
  <c r="H39" i="44"/>
  <c r="H40" i="44"/>
  <c r="H38" i="44"/>
  <c r="I24" i="44"/>
  <c r="I25" i="44" s="1"/>
  <c r="I26" i="44" s="1"/>
  <c r="I23" i="44"/>
  <c r="E43" i="43"/>
  <c r="E44" i="43" s="1"/>
  <c r="I40" i="43"/>
  <c r="I38" i="43"/>
  <c r="I39" i="43"/>
  <c r="J41" i="43"/>
  <c r="J42" i="43" s="1"/>
  <c r="H41" i="43"/>
  <c r="H42" i="43" s="1"/>
  <c r="F41" i="43"/>
  <c r="F39" i="43"/>
  <c r="F42" i="43"/>
  <c r="I41" i="43"/>
  <c r="I42" i="43" s="1"/>
  <c r="G41" i="43"/>
  <c r="F40" i="43"/>
  <c r="F38" i="43"/>
  <c r="J43" i="43"/>
  <c r="J44" i="43" s="1"/>
  <c r="G42" i="43"/>
  <c r="G40" i="43"/>
  <c r="G38" i="43"/>
  <c r="G39" i="43"/>
  <c r="D41" i="43"/>
  <c r="D42" i="43" s="1"/>
  <c r="D39" i="43"/>
  <c r="D40" i="43"/>
  <c r="D38" i="43"/>
  <c r="H43" i="43"/>
  <c r="H44" i="43" s="1"/>
  <c r="I46" i="43"/>
  <c r="I5" i="43"/>
  <c r="E40" i="43"/>
  <c r="E38" i="43"/>
  <c r="E41" i="43"/>
  <c r="E42" i="43" s="1"/>
  <c r="E39" i="43"/>
  <c r="I43" i="43"/>
  <c r="I44" i="43" s="1"/>
  <c r="F43" i="43"/>
  <c r="F44" i="43" s="1"/>
  <c r="J39" i="43"/>
  <c r="J40" i="43"/>
  <c r="J38" i="43"/>
  <c r="G43" i="43"/>
  <c r="G44" i="43" s="1"/>
  <c r="D43" i="43"/>
  <c r="D44" i="43" s="1"/>
  <c r="H39" i="43"/>
  <c r="H40" i="43"/>
  <c r="H38" i="43"/>
  <c r="H23" i="43"/>
  <c r="G40" i="42"/>
  <c r="G38" i="42"/>
  <c r="G39" i="42"/>
  <c r="D41" i="42"/>
  <c r="D39" i="42"/>
  <c r="D42" i="42"/>
  <c r="D40" i="42"/>
  <c r="D38" i="42"/>
  <c r="H43" i="42"/>
  <c r="H44" i="42" s="1"/>
  <c r="I46" i="42"/>
  <c r="I5" i="42"/>
  <c r="E43" i="42"/>
  <c r="E44" i="42" s="1"/>
  <c r="I40" i="42"/>
  <c r="I38" i="42"/>
  <c r="I39" i="42"/>
  <c r="J41" i="42"/>
  <c r="J42" i="42" s="1"/>
  <c r="H41" i="42"/>
  <c r="F41" i="42"/>
  <c r="F39" i="42"/>
  <c r="F42" i="42"/>
  <c r="I41" i="42"/>
  <c r="I42" i="42" s="1"/>
  <c r="G41" i="42"/>
  <c r="G42" i="42" s="1"/>
  <c r="F40" i="42"/>
  <c r="F38" i="42"/>
  <c r="J43" i="42"/>
  <c r="J44" i="42" s="1"/>
  <c r="G43" i="42"/>
  <c r="G44" i="42" s="1"/>
  <c r="D43" i="42"/>
  <c r="D44" i="42" s="1"/>
  <c r="H39" i="42"/>
  <c r="H42" i="42"/>
  <c r="H40" i="42"/>
  <c r="H38" i="42"/>
  <c r="J23" i="42"/>
  <c r="J24" i="42"/>
  <c r="J25" i="42" s="1"/>
  <c r="J26" i="42" s="1"/>
  <c r="E40" i="42"/>
  <c r="E38" i="42"/>
  <c r="E41" i="42"/>
  <c r="E42" i="42" s="1"/>
  <c r="E39" i="42"/>
  <c r="I43" i="42"/>
  <c r="I44" i="42" s="1"/>
  <c r="F43" i="42"/>
  <c r="F44" i="42" s="1"/>
  <c r="J39" i="42"/>
  <c r="J40" i="42"/>
  <c r="J38" i="42"/>
  <c r="H23" i="42"/>
  <c r="E40" i="41"/>
  <c r="E38" i="41"/>
  <c r="E41" i="41"/>
  <c r="E42" i="41" s="1"/>
  <c r="E39" i="41"/>
  <c r="I43" i="41"/>
  <c r="I44" i="41" s="1"/>
  <c r="F43" i="41"/>
  <c r="F44" i="41" s="1"/>
  <c r="J39" i="41"/>
  <c r="J40" i="41"/>
  <c r="J38" i="41"/>
  <c r="G40" i="41"/>
  <c r="G38" i="41"/>
  <c r="G39" i="41"/>
  <c r="D41" i="41"/>
  <c r="D39" i="41"/>
  <c r="D42" i="41"/>
  <c r="D40" i="41"/>
  <c r="D38" i="41"/>
  <c r="H43" i="41"/>
  <c r="H44" i="41"/>
  <c r="J23" i="41"/>
  <c r="J24" i="41"/>
  <c r="J25" i="41" s="1"/>
  <c r="J26" i="41" s="1"/>
  <c r="I46" i="41"/>
  <c r="I5" i="41"/>
  <c r="J5" i="41"/>
  <c r="J46" i="41"/>
  <c r="E43" i="41"/>
  <c r="E44" i="41" s="1"/>
  <c r="I40" i="41"/>
  <c r="I38" i="41"/>
  <c r="I39" i="41"/>
  <c r="J41" i="41"/>
  <c r="J42" i="41" s="1"/>
  <c r="H41" i="41"/>
  <c r="H42" i="41" s="1"/>
  <c r="F41" i="41"/>
  <c r="F42" i="41" s="1"/>
  <c r="F39" i="41"/>
  <c r="I41" i="41"/>
  <c r="I42" i="41" s="1"/>
  <c r="G41" i="41"/>
  <c r="G42" i="41" s="1"/>
  <c r="F40" i="41"/>
  <c r="F38" i="41"/>
  <c r="J43" i="41"/>
  <c r="J44" i="41" s="1"/>
  <c r="G43" i="41"/>
  <c r="G44" i="41" s="1"/>
  <c r="D43" i="41"/>
  <c r="D44" i="41" s="1"/>
  <c r="H39" i="41"/>
  <c r="H40" i="41"/>
  <c r="H38" i="41"/>
  <c r="I24" i="41"/>
  <c r="I25" i="41" s="1"/>
  <c r="I26" i="41" s="1"/>
  <c r="I23" i="41"/>
  <c r="I24" i="40"/>
  <c r="I25" i="40" s="1"/>
  <c r="I26" i="40" s="1"/>
  <c r="I23" i="40"/>
  <c r="E40" i="40"/>
  <c r="E38" i="40"/>
  <c r="E41" i="40"/>
  <c r="E42" i="40" s="1"/>
  <c r="E39" i="40"/>
  <c r="I43" i="40"/>
  <c r="I44" i="40" s="1"/>
  <c r="F43" i="40"/>
  <c r="F44" i="40" s="1"/>
  <c r="J39" i="40"/>
  <c r="J40" i="40"/>
  <c r="J38" i="40"/>
  <c r="G43" i="40"/>
  <c r="G44" i="40" s="1"/>
  <c r="D43" i="40"/>
  <c r="D44" i="40" s="1"/>
  <c r="H39" i="40"/>
  <c r="H40" i="40"/>
  <c r="H38" i="40"/>
  <c r="E43" i="40"/>
  <c r="E44" i="40" s="1"/>
  <c r="I40" i="40"/>
  <c r="I38" i="40"/>
  <c r="I39" i="40"/>
  <c r="J41" i="40"/>
  <c r="J42" i="40" s="1"/>
  <c r="H41" i="40"/>
  <c r="H42" i="40" s="1"/>
  <c r="F41" i="40"/>
  <c r="F42" i="40" s="1"/>
  <c r="F39" i="40"/>
  <c r="I41" i="40"/>
  <c r="I42" i="40" s="1"/>
  <c r="G41" i="40"/>
  <c r="G42" i="40" s="1"/>
  <c r="F40" i="40"/>
  <c r="F38" i="40"/>
  <c r="J43" i="40"/>
  <c r="J44" i="40" s="1"/>
  <c r="G40" i="40"/>
  <c r="G38" i="40"/>
  <c r="G39" i="40"/>
  <c r="D41" i="40"/>
  <c r="D42" i="40" s="1"/>
  <c r="D39" i="40"/>
  <c r="D40" i="40"/>
  <c r="D38" i="40"/>
  <c r="H43" i="40"/>
  <c r="H44" i="40" s="1"/>
  <c r="I46" i="40"/>
  <c r="H31" i="39"/>
  <c r="H33" i="39"/>
  <c r="J33" i="39"/>
  <c r="J31" i="39"/>
  <c r="G33" i="39"/>
  <c r="G31" i="39"/>
  <c r="E22" i="39"/>
  <c r="E21" i="39"/>
  <c r="D21" i="39"/>
  <c r="D22" i="39"/>
  <c r="F21" i="39"/>
  <c r="F22" i="39"/>
  <c r="F23" i="39"/>
  <c r="F24" i="39"/>
  <c r="F25" i="39" s="1"/>
  <c r="F26" i="39" s="1"/>
  <c r="K17" i="39"/>
  <c r="K18" i="39"/>
  <c r="K19" i="39" s="1"/>
  <c r="K20" i="39" s="1"/>
  <c r="K21" i="39" s="1"/>
  <c r="K22" i="39" s="1"/>
  <c r="K23" i="39" s="1"/>
  <c r="K24" i="39" s="1"/>
  <c r="K25" i="39" s="1"/>
  <c r="K26" i="39" s="1"/>
  <c r="D31" i="39"/>
  <c r="D33" i="39"/>
  <c r="F33" i="39"/>
  <c r="F31" i="39"/>
  <c r="E33" i="39"/>
  <c r="E31" i="39"/>
  <c r="I33" i="39"/>
  <c r="I31" i="39"/>
  <c r="J18" i="39"/>
  <c r="J17" i="39"/>
  <c r="J20" i="39" s="1"/>
  <c r="E20" i="39"/>
  <c r="E19" i="39"/>
  <c r="I17" i="39"/>
  <c r="I20" i="39" s="1"/>
  <c r="I18" i="39"/>
  <c r="D19" i="39"/>
  <c r="D23" i="39" s="1"/>
  <c r="D20" i="39"/>
  <c r="D60" i="39"/>
  <c r="D59" i="39"/>
  <c r="H18" i="39"/>
  <c r="H17" i="39"/>
  <c r="E40" i="38"/>
  <c r="E38" i="38"/>
  <c r="E41" i="38"/>
  <c r="E42" i="38" s="1"/>
  <c r="E39" i="38"/>
  <c r="I43" i="38"/>
  <c r="I44" i="38" s="1"/>
  <c r="F43" i="38"/>
  <c r="F44" i="38" s="1"/>
  <c r="J39" i="38"/>
  <c r="J40" i="38"/>
  <c r="J38" i="38"/>
  <c r="G40" i="38"/>
  <c r="G38" i="38"/>
  <c r="G39" i="38"/>
  <c r="D41" i="38"/>
  <c r="D42" i="38" s="1"/>
  <c r="D39" i="38"/>
  <c r="D40" i="38"/>
  <c r="D38" i="38"/>
  <c r="H43" i="38"/>
  <c r="H44" i="38" s="1"/>
  <c r="J23" i="38"/>
  <c r="J24" i="38"/>
  <c r="J25" i="38" s="1"/>
  <c r="J26" i="38" s="1"/>
  <c r="I46" i="38"/>
  <c r="I5" i="38"/>
  <c r="J5" i="38"/>
  <c r="J46" i="38"/>
  <c r="E43" i="38"/>
  <c r="E44" i="38" s="1"/>
  <c r="I40" i="38"/>
  <c r="I38" i="38"/>
  <c r="I39" i="38"/>
  <c r="J41" i="38"/>
  <c r="J42" i="38" s="1"/>
  <c r="H41" i="38"/>
  <c r="H42" i="38" s="1"/>
  <c r="F41" i="38"/>
  <c r="F42" i="38" s="1"/>
  <c r="F39" i="38"/>
  <c r="I41" i="38"/>
  <c r="I42" i="38" s="1"/>
  <c r="G41" i="38"/>
  <c r="G42" i="38" s="1"/>
  <c r="F40" i="38"/>
  <c r="F38" i="38"/>
  <c r="J43" i="38"/>
  <c r="J44" i="38" s="1"/>
  <c r="G43" i="38"/>
  <c r="G44" i="38" s="1"/>
  <c r="D43" i="38"/>
  <c r="D44" i="38" s="1"/>
  <c r="H39" i="38"/>
  <c r="H40" i="38"/>
  <c r="H38" i="38"/>
  <c r="I24" i="38"/>
  <c r="I25" i="38" s="1"/>
  <c r="I26" i="38" s="1"/>
  <c r="I23" i="38"/>
  <c r="E40" i="37"/>
  <c r="E38" i="37"/>
  <c r="E41" i="37"/>
  <c r="E42" i="37" s="1"/>
  <c r="E39" i="37"/>
  <c r="I43" i="37"/>
  <c r="I44" i="37" s="1"/>
  <c r="F43" i="37"/>
  <c r="F44" i="37" s="1"/>
  <c r="J39" i="37"/>
  <c r="J40" i="37"/>
  <c r="J38" i="37"/>
  <c r="G40" i="37"/>
  <c r="G38" i="37"/>
  <c r="G39" i="37"/>
  <c r="D41" i="37"/>
  <c r="D42" i="37" s="1"/>
  <c r="D39" i="37"/>
  <c r="D40" i="37"/>
  <c r="D38" i="37"/>
  <c r="H43" i="37"/>
  <c r="H44" i="37" s="1"/>
  <c r="J23" i="37"/>
  <c r="J24" i="37"/>
  <c r="J25" i="37" s="1"/>
  <c r="J26" i="37" s="1"/>
  <c r="I46" i="37"/>
  <c r="I5" i="37"/>
  <c r="J5" i="37"/>
  <c r="J46" i="37"/>
  <c r="E43" i="37"/>
  <c r="E44" i="37" s="1"/>
  <c r="I40" i="37"/>
  <c r="I38" i="37"/>
  <c r="I39" i="37"/>
  <c r="J41" i="37"/>
  <c r="J42" i="37" s="1"/>
  <c r="H41" i="37"/>
  <c r="H42" i="37" s="1"/>
  <c r="F41" i="37"/>
  <c r="F39" i="37"/>
  <c r="F42" i="37"/>
  <c r="I41" i="37"/>
  <c r="I42" i="37" s="1"/>
  <c r="G41" i="37"/>
  <c r="G42" i="37" s="1"/>
  <c r="F40" i="37"/>
  <c r="F38" i="37"/>
  <c r="J43" i="37"/>
  <c r="J44" i="37" s="1"/>
  <c r="G43" i="37"/>
  <c r="G44" i="37" s="1"/>
  <c r="D43" i="37"/>
  <c r="D44" i="37" s="1"/>
  <c r="H39" i="37"/>
  <c r="H40" i="37"/>
  <c r="H38" i="37"/>
  <c r="I24" i="37"/>
  <c r="I25" i="37" s="1"/>
  <c r="I26" i="37" s="1"/>
  <c r="I23" i="37"/>
  <c r="F19" i="34"/>
  <c r="F23" i="34" s="1"/>
  <c r="J19" i="31"/>
  <c r="J19" i="29"/>
  <c r="J24" i="29" s="1"/>
  <c r="J25" i="29" s="1"/>
  <c r="J26" i="29" s="1"/>
  <c r="H31" i="36"/>
  <c r="H33" i="36"/>
  <c r="J33" i="36"/>
  <c r="J31" i="36"/>
  <c r="G33" i="36"/>
  <c r="G31" i="36"/>
  <c r="E22" i="36"/>
  <c r="E21" i="36"/>
  <c r="D21" i="36"/>
  <c r="D22" i="36"/>
  <c r="F21" i="36"/>
  <c r="F22" i="36"/>
  <c r="F23" i="36"/>
  <c r="K17" i="36"/>
  <c r="K18" i="36"/>
  <c r="K19" i="36" s="1"/>
  <c r="K20" i="36" s="1"/>
  <c r="K21" i="36" s="1"/>
  <c r="K22" i="36" s="1"/>
  <c r="K23" i="36" s="1"/>
  <c r="K24" i="36" s="1"/>
  <c r="K25" i="36" s="1"/>
  <c r="K26" i="36" s="1"/>
  <c r="D31" i="36"/>
  <c r="D33" i="36"/>
  <c r="F33" i="36"/>
  <c r="F31" i="36"/>
  <c r="E33" i="36"/>
  <c r="E31" i="36"/>
  <c r="I33" i="36"/>
  <c r="I31" i="36"/>
  <c r="J18" i="36"/>
  <c r="J17" i="36"/>
  <c r="J20" i="36" s="1"/>
  <c r="E20" i="36"/>
  <c r="E19" i="36"/>
  <c r="I17" i="36"/>
  <c r="I20" i="36" s="1"/>
  <c r="I18" i="36"/>
  <c r="D19" i="36"/>
  <c r="D23" i="36" s="1"/>
  <c r="D20" i="36"/>
  <c r="D60" i="36"/>
  <c r="D59" i="36"/>
  <c r="H18" i="36"/>
  <c r="H17" i="36"/>
  <c r="H20" i="35"/>
  <c r="H21" i="35"/>
  <c r="H19" i="35"/>
  <c r="H24" i="35" s="1"/>
  <c r="H25" i="35" s="1"/>
  <c r="H26" i="35" s="1"/>
  <c r="D63" i="35"/>
  <c r="D64" i="35" s="1"/>
  <c r="D65" i="35" s="1"/>
  <c r="D66" i="35" s="1"/>
  <c r="D67" i="35" s="1"/>
  <c r="D68" i="35" s="1"/>
  <c r="D62" i="35"/>
  <c r="D61" i="35"/>
  <c r="J22" i="35"/>
  <c r="J21" i="35"/>
  <c r="J32" i="35"/>
  <c r="J36" i="35" s="1"/>
  <c r="J35" i="35"/>
  <c r="J37" i="35"/>
  <c r="I21" i="35"/>
  <c r="I22" i="35"/>
  <c r="F32" i="35"/>
  <c r="F36" i="35" s="1"/>
  <c r="F35" i="35"/>
  <c r="F37" i="35"/>
  <c r="I19" i="35"/>
  <c r="F23" i="35"/>
  <c r="F24" i="35"/>
  <c r="F25" i="35" s="1"/>
  <c r="F26" i="35" s="1"/>
  <c r="H22" i="35"/>
  <c r="J24" i="35"/>
  <c r="J25" i="35" s="1"/>
  <c r="J26" i="35" s="1"/>
  <c r="J23" i="35"/>
  <c r="G37" i="35"/>
  <c r="G35" i="35"/>
  <c r="G32" i="35"/>
  <c r="G36" i="35" s="1"/>
  <c r="H32" i="35"/>
  <c r="H36" i="35" s="1"/>
  <c r="H37" i="35"/>
  <c r="H35" i="35"/>
  <c r="E24" i="35"/>
  <c r="E25" i="35" s="1"/>
  <c r="E26" i="35" s="1"/>
  <c r="E23" i="35"/>
  <c r="I37" i="35"/>
  <c r="I35" i="35"/>
  <c r="I32" i="35"/>
  <c r="I36" i="35" s="1"/>
  <c r="E37" i="35"/>
  <c r="E35" i="35"/>
  <c r="E32" i="35"/>
  <c r="E36" i="35" s="1"/>
  <c r="D32" i="35"/>
  <c r="D36" i="35" s="1"/>
  <c r="D37" i="35"/>
  <c r="D35" i="35"/>
  <c r="H31" i="34"/>
  <c r="H33" i="34"/>
  <c r="J33" i="34"/>
  <c r="J31" i="34"/>
  <c r="G33" i="34"/>
  <c r="G31" i="34"/>
  <c r="E22" i="34"/>
  <c r="E21" i="34"/>
  <c r="D21" i="34"/>
  <c r="D22" i="34"/>
  <c r="F21" i="34"/>
  <c r="F22" i="34"/>
  <c r="F24" i="34"/>
  <c r="F25" i="34" s="1"/>
  <c r="F26" i="34" s="1"/>
  <c r="K17" i="34"/>
  <c r="K18" i="34"/>
  <c r="K19" i="34" s="1"/>
  <c r="K20" i="34" s="1"/>
  <c r="K21" i="34" s="1"/>
  <c r="K22" i="34" s="1"/>
  <c r="K23" i="34" s="1"/>
  <c r="K24" i="34" s="1"/>
  <c r="K25" i="34" s="1"/>
  <c r="K26" i="34" s="1"/>
  <c r="D31" i="34"/>
  <c r="D33" i="34"/>
  <c r="F33" i="34"/>
  <c r="F31" i="34"/>
  <c r="E33" i="34"/>
  <c r="E31" i="34"/>
  <c r="I33" i="34"/>
  <c r="I31" i="34"/>
  <c r="J18" i="34"/>
  <c r="J17" i="34"/>
  <c r="J20" i="34" s="1"/>
  <c r="E20" i="34"/>
  <c r="E19" i="34"/>
  <c r="I17" i="34"/>
  <c r="I20" i="34" s="1"/>
  <c r="I18" i="34"/>
  <c r="D19" i="34"/>
  <c r="D23" i="34" s="1"/>
  <c r="D20" i="34"/>
  <c r="D60" i="34"/>
  <c r="D59" i="34"/>
  <c r="H18" i="34"/>
  <c r="H17" i="34"/>
  <c r="H20" i="33"/>
  <c r="H19" i="33"/>
  <c r="H24" i="33" s="1"/>
  <c r="H25" i="33" s="1"/>
  <c r="H26" i="33" s="1"/>
  <c r="H21" i="33"/>
  <c r="D63" i="33"/>
  <c r="D64" i="33" s="1"/>
  <c r="D65" i="33" s="1"/>
  <c r="D66" i="33" s="1"/>
  <c r="D67" i="33" s="1"/>
  <c r="D68" i="33" s="1"/>
  <c r="D62" i="33"/>
  <c r="D61" i="33"/>
  <c r="I21" i="33"/>
  <c r="I22" i="33"/>
  <c r="I37" i="33"/>
  <c r="I35" i="33"/>
  <c r="I32" i="33"/>
  <c r="I36" i="33" s="1"/>
  <c r="E37" i="33"/>
  <c r="E35" i="33"/>
  <c r="E32" i="33"/>
  <c r="E36" i="33" s="1"/>
  <c r="F32" i="33"/>
  <c r="F36" i="33" s="1"/>
  <c r="F37" i="33"/>
  <c r="F35" i="33"/>
  <c r="J46" i="33"/>
  <c r="J5" i="33"/>
  <c r="H32" i="33"/>
  <c r="H36" i="33" s="1"/>
  <c r="H35" i="33"/>
  <c r="H37" i="33"/>
  <c r="H22" i="33"/>
  <c r="H23" i="33"/>
  <c r="E24" i="33"/>
  <c r="E25" i="33" s="1"/>
  <c r="E26" i="33" s="1"/>
  <c r="E23" i="33"/>
  <c r="J22" i="33"/>
  <c r="J21" i="33"/>
  <c r="D32" i="33"/>
  <c r="D36" i="33" s="1"/>
  <c r="D35" i="33"/>
  <c r="D37" i="33"/>
  <c r="G37" i="33"/>
  <c r="G35" i="33"/>
  <c r="G32" i="33"/>
  <c r="G36" i="33" s="1"/>
  <c r="J32" i="33"/>
  <c r="J36" i="33" s="1"/>
  <c r="J37" i="33"/>
  <c r="J35" i="33"/>
  <c r="J19" i="33"/>
  <c r="H31" i="32"/>
  <c r="H33" i="32"/>
  <c r="J33" i="32"/>
  <c r="J31" i="32"/>
  <c r="G33" i="32"/>
  <c r="G31" i="32"/>
  <c r="E22" i="32"/>
  <c r="E21" i="32"/>
  <c r="D21" i="32"/>
  <c r="D22" i="32"/>
  <c r="F21" i="32"/>
  <c r="F22" i="32"/>
  <c r="F24" i="32"/>
  <c r="F25" i="32" s="1"/>
  <c r="F26" i="32" s="1"/>
  <c r="K17" i="32"/>
  <c r="K18" i="32"/>
  <c r="K19" i="32" s="1"/>
  <c r="K20" i="32" s="1"/>
  <c r="K21" i="32" s="1"/>
  <c r="K22" i="32" s="1"/>
  <c r="K23" i="32" s="1"/>
  <c r="K24" i="32" s="1"/>
  <c r="K25" i="32" s="1"/>
  <c r="K26" i="32" s="1"/>
  <c r="D31" i="32"/>
  <c r="D33" i="32"/>
  <c r="F33" i="32"/>
  <c r="F31" i="32"/>
  <c r="E33" i="32"/>
  <c r="E31" i="32"/>
  <c r="I33" i="32"/>
  <c r="I31" i="32"/>
  <c r="J18" i="32"/>
  <c r="J17" i="32"/>
  <c r="J20" i="32" s="1"/>
  <c r="E20" i="32"/>
  <c r="E19" i="32"/>
  <c r="I17" i="32"/>
  <c r="I20" i="32" s="1"/>
  <c r="I18" i="32"/>
  <c r="D19" i="32"/>
  <c r="D23" i="32" s="1"/>
  <c r="D20" i="32"/>
  <c r="D60" i="32"/>
  <c r="D59" i="32"/>
  <c r="H18" i="32"/>
  <c r="H17" i="32"/>
  <c r="F23" i="31"/>
  <c r="F24" i="31"/>
  <c r="F25" i="31" s="1"/>
  <c r="F26" i="31" s="1"/>
  <c r="J32" i="31"/>
  <c r="J36" i="31" s="1"/>
  <c r="J35" i="31"/>
  <c r="J37" i="31"/>
  <c r="E24" i="31"/>
  <c r="E25" i="31" s="1"/>
  <c r="E26" i="31" s="1"/>
  <c r="E23" i="31"/>
  <c r="H22" i="31"/>
  <c r="F32" i="31"/>
  <c r="F36" i="31" s="1"/>
  <c r="F35" i="31"/>
  <c r="F37" i="31"/>
  <c r="J24" i="31"/>
  <c r="J25" i="31" s="1"/>
  <c r="J26" i="31" s="1"/>
  <c r="J23" i="31"/>
  <c r="D63" i="31"/>
  <c r="D64" i="31" s="1"/>
  <c r="D65" i="31" s="1"/>
  <c r="D66" i="31" s="1"/>
  <c r="D67" i="31" s="1"/>
  <c r="D68" i="31" s="1"/>
  <c r="D62" i="31"/>
  <c r="D61" i="31"/>
  <c r="G37" i="31"/>
  <c r="G35" i="31"/>
  <c r="G32" i="31"/>
  <c r="G36" i="31" s="1"/>
  <c r="H32" i="31"/>
  <c r="H36" i="31" s="1"/>
  <c r="H37" i="31"/>
  <c r="H35" i="31"/>
  <c r="I21" i="31"/>
  <c r="I22" i="31"/>
  <c r="H20" i="31"/>
  <c r="H21" i="31"/>
  <c r="H19" i="31"/>
  <c r="H24" i="31" s="1"/>
  <c r="H25" i="31" s="1"/>
  <c r="H26" i="31" s="1"/>
  <c r="I37" i="31"/>
  <c r="I35" i="31"/>
  <c r="I32" i="31"/>
  <c r="I36" i="31" s="1"/>
  <c r="E37" i="31"/>
  <c r="E35" i="31"/>
  <c r="E32" i="31"/>
  <c r="E36" i="31" s="1"/>
  <c r="D32" i="31"/>
  <c r="D36" i="31" s="1"/>
  <c r="D37" i="31"/>
  <c r="D35" i="31"/>
  <c r="J22" i="31"/>
  <c r="J21" i="31"/>
  <c r="I19" i="31"/>
  <c r="E40" i="30"/>
  <c r="E38" i="30"/>
  <c r="E41" i="30"/>
  <c r="E42" i="30" s="1"/>
  <c r="E39" i="30"/>
  <c r="I43" i="30"/>
  <c r="I44" i="30" s="1"/>
  <c r="F43" i="30"/>
  <c r="F44" i="30" s="1"/>
  <c r="J39" i="30"/>
  <c r="J40" i="30"/>
  <c r="J38" i="30"/>
  <c r="G40" i="30"/>
  <c r="G38" i="30"/>
  <c r="G39" i="30"/>
  <c r="D41" i="30"/>
  <c r="D39" i="30"/>
  <c r="D42" i="30"/>
  <c r="D40" i="30"/>
  <c r="D38" i="30"/>
  <c r="H43" i="30"/>
  <c r="H44" i="30" s="1"/>
  <c r="J23" i="30"/>
  <c r="J24" i="30"/>
  <c r="J25" i="30" s="1"/>
  <c r="J26" i="30" s="1"/>
  <c r="I46" i="30"/>
  <c r="I5" i="30"/>
  <c r="J5" i="30"/>
  <c r="J46" i="30"/>
  <c r="E43" i="30"/>
  <c r="E44" i="30" s="1"/>
  <c r="I40" i="30"/>
  <c r="I38" i="30"/>
  <c r="I39" i="30"/>
  <c r="J41" i="30"/>
  <c r="J42" i="30" s="1"/>
  <c r="H41" i="30"/>
  <c r="H42" i="30" s="1"/>
  <c r="F41" i="30"/>
  <c r="F39" i="30"/>
  <c r="F42" i="30"/>
  <c r="I41" i="30"/>
  <c r="I42" i="30" s="1"/>
  <c r="G41" i="30"/>
  <c r="G42" i="30" s="1"/>
  <c r="F40" i="30"/>
  <c r="F38" i="30"/>
  <c r="J43" i="30"/>
  <c r="J44" i="30" s="1"/>
  <c r="G43" i="30"/>
  <c r="G44" i="30" s="1"/>
  <c r="D43" i="30"/>
  <c r="D44" i="30" s="1"/>
  <c r="H39" i="30"/>
  <c r="H40" i="30"/>
  <c r="H38" i="30"/>
  <c r="I24" i="30"/>
  <c r="I25" i="30" s="1"/>
  <c r="I26" i="30" s="1"/>
  <c r="I23" i="30"/>
  <c r="H20" i="29"/>
  <c r="H21" i="29"/>
  <c r="H19" i="29"/>
  <c r="H24" i="29" s="1"/>
  <c r="H25" i="29" s="1"/>
  <c r="H26" i="29" s="1"/>
  <c r="D63" i="29"/>
  <c r="D64" i="29" s="1"/>
  <c r="D65" i="29" s="1"/>
  <c r="D66" i="29" s="1"/>
  <c r="D67" i="29" s="1"/>
  <c r="D68" i="29" s="1"/>
  <c r="D62" i="29"/>
  <c r="D61" i="29"/>
  <c r="J22" i="29"/>
  <c r="J21" i="29"/>
  <c r="J32" i="29"/>
  <c r="J36" i="29" s="1"/>
  <c r="J35" i="29"/>
  <c r="J37" i="29"/>
  <c r="I21" i="29"/>
  <c r="I22" i="29"/>
  <c r="F32" i="29"/>
  <c r="F36" i="29" s="1"/>
  <c r="F35" i="29"/>
  <c r="F37" i="29"/>
  <c r="I19" i="29"/>
  <c r="F23" i="29"/>
  <c r="F24" i="29"/>
  <c r="F25" i="29" s="1"/>
  <c r="F26" i="29" s="1"/>
  <c r="H22" i="29"/>
  <c r="H23" i="29"/>
  <c r="J23" i="29"/>
  <c r="G37" i="29"/>
  <c r="G35" i="29"/>
  <c r="G32" i="29"/>
  <c r="G36" i="29" s="1"/>
  <c r="H32" i="29"/>
  <c r="H36" i="29" s="1"/>
  <c r="H37" i="29"/>
  <c r="H35" i="29"/>
  <c r="E24" i="29"/>
  <c r="E25" i="29" s="1"/>
  <c r="E26" i="29" s="1"/>
  <c r="E23" i="29"/>
  <c r="I37" i="29"/>
  <c r="I35" i="29"/>
  <c r="I32" i="29"/>
  <c r="I36" i="29" s="1"/>
  <c r="E37" i="29"/>
  <c r="E35" i="29"/>
  <c r="E32" i="29"/>
  <c r="E36" i="29" s="1"/>
  <c r="D32" i="29"/>
  <c r="D36" i="29" s="1"/>
  <c r="D37" i="29"/>
  <c r="D35" i="29"/>
  <c r="E40" i="28"/>
  <c r="E38" i="28"/>
  <c r="E41" i="28"/>
  <c r="E42" i="28" s="1"/>
  <c r="E39" i="28"/>
  <c r="I43" i="28"/>
  <c r="I44" i="28" s="1"/>
  <c r="F43" i="28"/>
  <c r="F44" i="28" s="1"/>
  <c r="J39" i="28"/>
  <c r="J40" i="28"/>
  <c r="J38" i="28"/>
  <c r="G40" i="28"/>
  <c r="G38" i="28"/>
  <c r="G39" i="28"/>
  <c r="D41" i="28"/>
  <c r="D42" i="28" s="1"/>
  <c r="D39" i="28"/>
  <c r="D40" i="28"/>
  <c r="D38" i="28"/>
  <c r="H43" i="28"/>
  <c r="H44" i="28" s="1"/>
  <c r="J23" i="28"/>
  <c r="J24" i="28"/>
  <c r="J25" i="28" s="1"/>
  <c r="J26" i="28" s="1"/>
  <c r="I46" i="28"/>
  <c r="I5" i="28"/>
  <c r="J5" i="28"/>
  <c r="J46" i="28"/>
  <c r="E43" i="28"/>
  <c r="E44" i="28" s="1"/>
  <c r="I40" i="28"/>
  <c r="I38" i="28"/>
  <c r="I39" i="28"/>
  <c r="J41" i="28"/>
  <c r="J42" i="28" s="1"/>
  <c r="H41" i="28"/>
  <c r="H42" i="28" s="1"/>
  <c r="F41" i="28"/>
  <c r="F42" i="28" s="1"/>
  <c r="F39" i="28"/>
  <c r="I41" i="28"/>
  <c r="I42" i="28" s="1"/>
  <c r="G41" i="28"/>
  <c r="G42" i="28" s="1"/>
  <c r="F40" i="28"/>
  <c r="F38" i="28"/>
  <c r="J43" i="28"/>
  <c r="J44" i="28" s="1"/>
  <c r="G43" i="28"/>
  <c r="G44" i="28" s="1"/>
  <c r="D43" i="28"/>
  <c r="D44" i="28" s="1"/>
  <c r="H39" i="28"/>
  <c r="H40" i="28"/>
  <c r="H38" i="28"/>
  <c r="I24" i="28"/>
  <c r="I25" i="28" s="1"/>
  <c r="I26" i="28" s="1"/>
  <c r="I23" i="28"/>
  <c r="E43" i="27"/>
  <c r="E44" i="27" s="1"/>
  <c r="I40" i="27"/>
  <c r="I38" i="27"/>
  <c r="I39" i="27"/>
  <c r="J41" i="27"/>
  <c r="H41" i="27"/>
  <c r="H42" i="27" s="1"/>
  <c r="F41" i="27"/>
  <c r="F39" i="27"/>
  <c r="F42" i="27"/>
  <c r="I41" i="27"/>
  <c r="I42" i="27" s="1"/>
  <c r="G41" i="27"/>
  <c r="G42" i="27" s="1"/>
  <c r="F40" i="27"/>
  <c r="F38" i="27"/>
  <c r="J43" i="27"/>
  <c r="J44" i="27" s="1"/>
  <c r="J23" i="27"/>
  <c r="J24" i="27"/>
  <c r="J25" i="27" s="1"/>
  <c r="J26" i="27" s="1"/>
  <c r="G43" i="27"/>
  <c r="G44" i="27" s="1"/>
  <c r="D43" i="27"/>
  <c r="D44" i="27" s="1"/>
  <c r="H39" i="27"/>
  <c r="H40" i="27"/>
  <c r="H38" i="27"/>
  <c r="E40" i="27"/>
  <c r="E38" i="27"/>
  <c r="E41" i="27"/>
  <c r="E42" i="27" s="1"/>
  <c r="E39" i="27"/>
  <c r="I43" i="27"/>
  <c r="I44" i="27" s="1"/>
  <c r="F43" i="27"/>
  <c r="F44" i="27" s="1"/>
  <c r="J39" i="27"/>
  <c r="J42" i="27"/>
  <c r="J40" i="27"/>
  <c r="J38" i="27"/>
  <c r="I46" i="27"/>
  <c r="I5" i="27"/>
  <c r="G40" i="27"/>
  <c r="G38" i="27"/>
  <c r="G39" i="27"/>
  <c r="D41" i="27"/>
  <c r="D39" i="27"/>
  <c r="D42" i="27"/>
  <c r="D40" i="27"/>
  <c r="D38" i="27"/>
  <c r="H43" i="27"/>
  <c r="H44" i="27" s="1"/>
  <c r="E40" i="26"/>
  <c r="E38" i="26"/>
  <c r="E41" i="26"/>
  <c r="E42" i="26" s="1"/>
  <c r="E39" i="26"/>
  <c r="I43" i="26"/>
  <c r="I44" i="26" s="1"/>
  <c r="F43" i="26"/>
  <c r="F44" i="26" s="1"/>
  <c r="J39" i="26"/>
  <c r="J40" i="26"/>
  <c r="J38" i="26"/>
  <c r="G40" i="26"/>
  <c r="G38" i="26"/>
  <c r="G39" i="26"/>
  <c r="D41" i="26"/>
  <c r="D42" i="26" s="1"/>
  <c r="D39" i="26"/>
  <c r="D40" i="26"/>
  <c r="D38" i="26"/>
  <c r="H43" i="26"/>
  <c r="H44" i="26"/>
  <c r="J23" i="26"/>
  <c r="J24" i="26"/>
  <c r="J25" i="26" s="1"/>
  <c r="J26" i="26" s="1"/>
  <c r="I46" i="26"/>
  <c r="I5" i="26"/>
  <c r="J5" i="26"/>
  <c r="J46" i="26"/>
  <c r="E43" i="26"/>
  <c r="E44" i="26" s="1"/>
  <c r="I40" i="26"/>
  <c r="I38" i="26"/>
  <c r="I39" i="26"/>
  <c r="J41" i="26"/>
  <c r="J42" i="26" s="1"/>
  <c r="H41" i="26"/>
  <c r="H42" i="26" s="1"/>
  <c r="F41" i="26"/>
  <c r="F42" i="26" s="1"/>
  <c r="F39" i="26"/>
  <c r="I41" i="26"/>
  <c r="I42" i="26" s="1"/>
  <c r="G41" i="26"/>
  <c r="G42" i="26" s="1"/>
  <c r="F40" i="26"/>
  <c r="F38" i="26"/>
  <c r="J43" i="26"/>
  <c r="J44" i="26" s="1"/>
  <c r="G43" i="26"/>
  <c r="G44" i="26" s="1"/>
  <c r="D43" i="26"/>
  <c r="D44" i="26" s="1"/>
  <c r="H39" i="26"/>
  <c r="H40" i="26"/>
  <c r="H38" i="26"/>
  <c r="I24" i="26"/>
  <c r="I25" i="26" s="1"/>
  <c r="I26" i="26" s="1"/>
  <c r="I23" i="26"/>
  <c r="I19" i="20"/>
  <c r="I23" i="20" s="1"/>
  <c r="J19" i="18"/>
  <c r="G43" i="25"/>
  <c r="G44" i="25" s="1"/>
  <c r="D43" i="25"/>
  <c r="D44" i="25"/>
  <c r="H39" i="25"/>
  <c r="H40" i="25"/>
  <c r="H38" i="25"/>
  <c r="E43" i="25"/>
  <c r="E44" i="25" s="1"/>
  <c r="I40" i="25"/>
  <c r="I38" i="25"/>
  <c r="I39" i="25"/>
  <c r="J41" i="25"/>
  <c r="J42" i="25" s="1"/>
  <c r="H41" i="25"/>
  <c r="H42" i="25" s="1"/>
  <c r="F41" i="25"/>
  <c r="F42" i="25" s="1"/>
  <c r="F39" i="25"/>
  <c r="I41" i="25"/>
  <c r="I42" i="25" s="1"/>
  <c r="G41" i="25"/>
  <c r="G42" i="25" s="1"/>
  <c r="F40" i="25"/>
  <c r="F38" i="25"/>
  <c r="J43" i="25"/>
  <c r="J44" i="25" s="1"/>
  <c r="G40" i="25"/>
  <c r="G38" i="25"/>
  <c r="G39" i="25"/>
  <c r="D41" i="25"/>
  <c r="D42" i="25" s="1"/>
  <c r="D39" i="25"/>
  <c r="D40" i="25"/>
  <c r="D38" i="25"/>
  <c r="H43" i="25"/>
  <c r="H44" i="25" s="1"/>
  <c r="I46" i="25"/>
  <c r="I5" i="25"/>
  <c r="E40" i="25"/>
  <c r="E38" i="25"/>
  <c r="E41" i="25"/>
  <c r="E42" i="25" s="1"/>
  <c r="E39" i="25"/>
  <c r="I43" i="25"/>
  <c r="I44" i="25" s="1"/>
  <c r="F43" i="25"/>
  <c r="F44" i="25" s="1"/>
  <c r="J39" i="25"/>
  <c r="J40" i="25"/>
  <c r="J38" i="25"/>
  <c r="H23" i="25"/>
  <c r="F23" i="24"/>
  <c r="F24" i="24"/>
  <c r="F25" i="24" s="1"/>
  <c r="F26" i="24" s="1"/>
  <c r="J32" i="24"/>
  <c r="J36" i="24" s="1"/>
  <c r="J35" i="24"/>
  <c r="J37" i="24"/>
  <c r="E24" i="24"/>
  <c r="E25" i="24" s="1"/>
  <c r="E26" i="24" s="1"/>
  <c r="E23" i="24"/>
  <c r="H22" i="24"/>
  <c r="F32" i="24"/>
  <c r="F36" i="24" s="1"/>
  <c r="F35" i="24"/>
  <c r="F37" i="24"/>
  <c r="D63" i="24"/>
  <c r="D64" i="24" s="1"/>
  <c r="D65" i="24" s="1"/>
  <c r="D66" i="24" s="1"/>
  <c r="D67" i="24" s="1"/>
  <c r="D68" i="24" s="1"/>
  <c r="D62" i="24"/>
  <c r="D61" i="24"/>
  <c r="G37" i="24"/>
  <c r="G35" i="24"/>
  <c r="G32" i="24"/>
  <c r="G36" i="24" s="1"/>
  <c r="H32" i="24"/>
  <c r="H36" i="24" s="1"/>
  <c r="H37" i="24"/>
  <c r="H35" i="24"/>
  <c r="I21" i="24"/>
  <c r="I22" i="24"/>
  <c r="H20" i="24"/>
  <c r="H21" i="24"/>
  <c r="H19" i="24"/>
  <c r="H24" i="24" s="1"/>
  <c r="H25" i="24" s="1"/>
  <c r="H26" i="24" s="1"/>
  <c r="I37" i="24"/>
  <c r="I35" i="24"/>
  <c r="I32" i="24"/>
  <c r="I36" i="24" s="1"/>
  <c r="E37" i="24"/>
  <c r="E35" i="24"/>
  <c r="E32" i="24"/>
  <c r="E36" i="24" s="1"/>
  <c r="D32" i="24"/>
  <c r="D36" i="24" s="1"/>
  <c r="D37" i="24"/>
  <c r="D35" i="24"/>
  <c r="J22" i="24"/>
  <c r="J21" i="24"/>
  <c r="I19" i="24"/>
  <c r="E40" i="23"/>
  <c r="E38" i="23"/>
  <c r="E41" i="23"/>
  <c r="E42" i="23" s="1"/>
  <c r="E39" i="23"/>
  <c r="I43" i="23"/>
  <c r="I44" i="23" s="1"/>
  <c r="F43" i="23"/>
  <c r="F44" i="23" s="1"/>
  <c r="J39" i="23"/>
  <c r="J40" i="23"/>
  <c r="J38" i="23"/>
  <c r="G43" i="23"/>
  <c r="G44" i="23" s="1"/>
  <c r="D43" i="23"/>
  <c r="D44" i="23" s="1"/>
  <c r="H39" i="23"/>
  <c r="H40" i="23"/>
  <c r="H38" i="23"/>
  <c r="I24" i="23"/>
  <c r="I25" i="23" s="1"/>
  <c r="I26" i="23" s="1"/>
  <c r="I23" i="23"/>
  <c r="E43" i="23"/>
  <c r="E44" i="23" s="1"/>
  <c r="I40" i="23"/>
  <c r="I38" i="23"/>
  <c r="I39" i="23"/>
  <c r="J41" i="23"/>
  <c r="J42" i="23" s="1"/>
  <c r="H41" i="23"/>
  <c r="H42" i="23" s="1"/>
  <c r="F41" i="23"/>
  <c r="F42" i="23" s="1"/>
  <c r="F39" i="23"/>
  <c r="I41" i="23"/>
  <c r="I42" i="23" s="1"/>
  <c r="G41" i="23"/>
  <c r="G42" i="23" s="1"/>
  <c r="F40" i="23"/>
  <c r="F38" i="23"/>
  <c r="J43" i="23"/>
  <c r="J44" i="23" s="1"/>
  <c r="I46" i="23"/>
  <c r="I5" i="23"/>
  <c r="G40" i="23"/>
  <c r="G38" i="23"/>
  <c r="G39" i="23"/>
  <c r="D41" i="23"/>
  <c r="D42" i="23" s="1"/>
  <c r="D39" i="23"/>
  <c r="D40" i="23"/>
  <c r="D38" i="23"/>
  <c r="H43" i="23"/>
  <c r="H44" i="23" s="1"/>
  <c r="H23" i="23"/>
  <c r="D19" i="22"/>
  <c r="D20" i="22"/>
  <c r="D60" i="22"/>
  <c r="D59" i="22"/>
  <c r="H18" i="22"/>
  <c r="H17" i="22"/>
  <c r="D31" i="22"/>
  <c r="D33" i="22"/>
  <c r="F33" i="22"/>
  <c r="F31" i="22"/>
  <c r="E33" i="22"/>
  <c r="E31" i="22"/>
  <c r="I33" i="22"/>
  <c r="I31" i="22"/>
  <c r="J18" i="22"/>
  <c r="J17" i="22"/>
  <c r="J20" i="22" s="1"/>
  <c r="E20" i="22"/>
  <c r="E19" i="22"/>
  <c r="I17" i="22"/>
  <c r="I20" i="22" s="1"/>
  <c r="I18" i="22"/>
  <c r="D23" i="22"/>
  <c r="D21" i="22"/>
  <c r="D22" i="22"/>
  <c r="F21" i="22"/>
  <c r="F22" i="22"/>
  <c r="K17" i="22"/>
  <c r="K18" i="22"/>
  <c r="K19" i="22" s="1"/>
  <c r="K20" i="22" s="1"/>
  <c r="K21" i="22" s="1"/>
  <c r="K22" i="22" s="1"/>
  <c r="K23" i="22" s="1"/>
  <c r="K24" i="22" s="1"/>
  <c r="K25" i="22" s="1"/>
  <c r="K26" i="22" s="1"/>
  <c r="H31" i="22"/>
  <c r="H33" i="22"/>
  <c r="J33" i="22"/>
  <c r="J31" i="22"/>
  <c r="G33" i="22"/>
  <c r="G31" i="22"/>
  <c r="E22" i="22"/>
  <c r="E21" i="22"/>
  <c r="F19" i="22"/>
  <c r="I24" i="21"/>
  <c r="I25" i="21" s="1"/>
  <c r="I26" i="21" s="1"/>
  <c r="I23" i="21"/>
  <c r="E43" i="21"/>
  <c r="E44" i="21" s="1"/>
  <c r="I40" i="21"/>
  <c r="I38" i="21"/>
  <c r="I39" i="21"/>
  <c r="J41" i="21"/>
  <c r="J42" i="21" s="1"/>
  <c r="H41" i="21"/>
  <c r="H42" i="21" s="1"/>
  <c r="F41" i="21"/>
  <c r="F42" i="21" s="1"/>
  <c r="F39" i="21"/>
  <c r="I41" i="21"/>
  <c r="I42" i="21" s="1"/>
  <c r="G41" i="21"/>
  <c r="G42" i="21" s="1"/>
  <c r="F40" i="21"/>
  <c r="F38" i="21"/>
  <c r="J43" i="21"/>
  <c r="J44" i="21" s="1"/>
  <c r="J23" i="21"/>
  <c r="J24" i="21"/>
  <c r="J25" i="21" s="1"/>
  <c r="J26" i="21" s="1"/>
  <c r="G43" i="21"/>
  <c r="G44" i="21" s="1"/>
  <c r="D43" i="21"/>
  <c r="D44" i="21" s="1"/>
  <c r="H39" i="21"/>
  <c r="H40" i="21"/>
  <c r="H38" i="21"/>
  <c r="E40" i="21"/>
  <c r="E38" i="21"/>
  <c r="E41" i="21"/>
  <c r="E42" i="21" s="1"/>
  <c r="E39" i="21"/>
  <c r="I43" i="21"/>
  <c r="I44" i="21" s="1"/>
  <c r="F43" i="21"/>
  <c r="F44" i="21" s="1"/>
  <c r="J39" i="21"/>
  <c r="J40" i="21"/>
  <c r="J38" i="21"/>
  <c r="I46" i="21"/>
  <c r="I5" i="21"/>
  <c r="G40" i="21"/>
  <c r="G38" i="21"/>
  <c r="G39" i="21"/>
  <c r="D41" i="21"/>
  <c r="D42" i="21" s="1"/>
  <c r="D39" i="21"/>
  <c r="D40" i="21"/>
  <c r="D38" i="21"/>
  <c r="H43" i="21"/>
  <c r="H44" i="21" s="1"/>
  <c r="D63" i="20"/>
  <c r="D64" i="20" s="1"/>
  <c r="D65" i="20" s="1"/>
  <c r="D66" i="20" s="1"/>
  <c r="D67" i="20" s="1"/>
  <c r="D68" i="20" s="1"/>
  <c r="D62" i="20"/>
  <c r="D61" i="20"/>
  <c r="G37" i="20"/>
  <c r="G35" i="20"/>
  <c r="G32" i="20"/>
  <c r="G36" i="20" s="1"/>
  <c r="H32" i="20"/>
  <c r="H36" i="20" s="1"/>
  <c r="H37" i="20"/>
  <c r="H35" i="20"/>
  <c r="I21" i="20"/>
  <c r="I22" i="20"/>
  <c r="I24" i="20"/>
  <c r="I25" i="20" s="1"/>
  <c r="I26" i="20" s="1"/>
  <c r="H20" i="20"/>
  <c r="H21" i="20"/>
  <c r="H19" i="20"/>
  <c r="H24" i="20" s="1"/>
  <c r="H25" i="20" s="1"/>
  <c r="H26" i="20" s="1"/>
  <c r="I37" i="20"/>
  <c r="I35" i="20"/>
  <c r="I32" i="20"/>
  <c r="I36" i="20" s="1"/>
  <c r="E37" i="20"/>
  <c r="E35" i="20"/>
  <c r="E32" i="20"/>
  <c r="E36" i="20" s="1"/>
  <c r="D32" i="20"/>
  <c r="D36" i="20" s="1"/>
  <c r="D37" i="20"/>
  <c r="D35" i="20"/>
  <c r="J22" i="20"/>
  <c r="J21" i="20"/>
  <c r="F23" i="20"/>
  <c r="F24" i="20"/>
  <c r="F25" i="20" s="1"/>
  <c r="F26" i="20" s="1"/>
  <c r="J32" i="20"/>
  <c r="J36" i="20" s="1"/>
  <c r="J35" i="20"/>
  <c r="J37" i="20"/>
  <c r="E24" i="20"/>
  <c r="E25" i="20" s="1"/>
  <c r="E26" i="20" s="1"/>
  <c r="E23" i="20"/>
  <c r="H22" i="20"/>
  <c r="F32" i="20"/>
  <c r="F36" i="20" s="1"/>
  <c r="F35" i="20"/>
  <c r="F37" i="20"/>
  <c r="J19" i="20"/>
  <c r="E40" i="19"/>
  <c r="E38" i="19"/>
  <c r="E41" i="19"/>
  <c r="E42" i="19" s="1"/>
  <c r="E39" i="19"/>
  <c r="I43" i="19"/>
  <c r="I44" i="19" s="1"/>
  <c r="F43" i="19"/>
  <c r="F44" i="19" s="1"/>
  <c r="J39" i="19"/>
  <c r="J40" i="19"/>
  <c r="J38" i="19"/>
  <c r="G40" i="19"/>
  <c r="G38" i="19"/>
  <c r="G39" i="19"/>
  <c r="D41" i="19"/>
  <c r="D39" i="19"/>
  <c r="D42" i="19"/>
  <c r="D40" i="19"/>
  <c r="D38" i="19"/>
  <c r="H43" i="19"/>
  <c r="H44" i="19" s="1"/>
  <c r="J23" i="19"/>
  <c r="J24" i="19"/>
  <c r="J25" i="19" s="1"/>
  <c r="J26" i="19" s="1"/>
  <c r="I46" i="19"/>
  <c r="I5" i="19"/>
  <c r="J5" i="19"/>
  <c r="J46" i="19"/>
  <c r="E43" i="19"/>
  <c r="E44" i="19" s="1"/>
  <c r="I40" i="19"/>
  <c r="I38" i="19"/>
  <c r="I39" i="19"/>
  <c r="J41" i="19"/>
  <c r="J42" i="19" s="1"/>
  <c r="H41" i="19"/>
  <c r="H42" i="19" s="1"/>
  <c r="F41" i="19"/>
  <c r="F42" i="19" s="1"/>
  <c r="F39" i="19"/>
  <c r="I41" i="19"/>
  <c r="I42" i="19" s="1"/>
  <c r="G41" i="19"/>
  <c r="G42" i="19" s="1"/>
  <c r="F40" i="19"/>
  <c r="F38" i="19"/>
  <c r="J43" i="19"/>
  <c r="J44" i="19" s="1"/>
  <c r="G43" i="19"/>
  <c r="G44" i="19" s="1"/>
  <c r="D43" i="19"/>
  <c r="D44" i="19" s="1"/>
  <c r="H39" i="19"/>
  <c r="H40" i="19"/>
  <c r="H38" i="19"/>
  <c r="I24" i="19"/>
  <c r="I25" i="19" s="1"/>
  <c r="I26" i="19" s="1"/>
  <c r="I23" i="19"/>
  <c r="F23" i="18"/>
  <c r="F24" i="18"/>
  <c r="F25" i="18" s="1"/>
  <c r="F26" i="18" s="1"/>
  <c r="J32" i="18"/>
  <c r="J36" i="18" s="1"/>
  <c r="J35" i="18"/>
  <c r="J37" i="18"/>
  <c r="E24" i="18"/>
  <c r="E25" i="18" s="1"/>
  <c r="E26" i="18" s="1"/>
  <c r="E23" i="18"/>
  <c r="H22" i="18"/>
  <c r="F32" i="18"/>
  <c r="F36" i="18" s="1"/>
  <c r="F35" i="18"/>
  <c r="F37" i="18"/>
  <c r="J24" i="18"/>
  <c r="J25" i="18" s="1"/>
  <c r="J26" i="18" s="1"/>
  <c r="J23" i="18"/>
  <c r="D63" i="18"/>
  <c r="D64" i="18" s="1"/>
  <c r="D65" i="18" s="1"/>
  <c r="D66" i="18" s="1"/>
  <c r="D67" i="18" s="1"/>
  <c r="D68" i="18" s="1"/>
  <c r="D62" i="18"/>
  <c r="D61" i="18"/>
  <c r="G37" i="18"/>
  <c r="G35" i="18"/>
  <c r="G32" i="18"/>
  <c r="G36" i="18" s="1"/>
  <c r="H32" i="18"/>
  <c r="H36" i="18" s="1"/>
  <c r="H37" i="18"/>
  <c r="H35" i="18"/>
  <c r="I21" i="18"/>
  <c r="I22" i="18"/>
  <c r="H20" i="18"/>
  <c r="H21" i="18"/>
  <c r="H19" i="18"/>
  <c r="H24" i="18" s="1"/>
  <c r="H25" i="18" s="1"/>
  <c r="H26" i="18" s="1"/>
  <c r="I37" i="18"/>
  <c r="I35" i="18"/>
  <c r="I32" i="18"/>
  <c r="I36" i="18" s="1"/>
  <c r="E37" i="18"/>
  <c r="E35" i="18"/>
  <c r="E32" i="18"/>
  <c r="E36" i="18" s="1"/>
  <c r="D32" i="18"/>
  <c r="D36" i="18" s="1"/>
  <c r="D37" i="18"/>
  <c r="D35" i="18"/>
  <c r="J22" i="18"/>
  <c r="J21" i="18"/>
  <c r="I19" i="18"/>
  <c r="G40" i="17"/>
  <c r="G38" i="17"/>
  <c r="G39" i="17"/>
  <c r="D41" i="17"/>
  <c r="D42" i="17" s="1"/>
  <c r="D39" i="17"/>
  <c r="D40" i="17"/>
  <c r="D38" i="17"/>
  <c r="H43" i="17"/>
  <c r="H44" i="17" s="1"/>
  <c r="I46" i="17"/>
  <c r="I5" i="17"/>
  <c r="E43" i="17"/>
  <c r="E44" i="17" s="1"/>
  <c r="I40" i="17"/>
  <c r="I38" i="17"/>
  <c r="I39" i="17"/>
  <c r="J41" i="17"/>
  <c r="H41" i="17"/>
  <c r="H42" i="17" s="1"/>
  <c r="F41" i="17"/>
  <c r="F42" i="17" s="1"/>
  <c r="F39" i="17"/>
  <c r="I41" i="17"/>
  <c r="I42" i="17" s="1"/>
  <c r="G41" i="17"/>
  <c r="G42" i="17" s="1"/>
  <c r="F40" i="17"/>
  <c r="F38" i="17"/>
  <c r="J43" i="17"/>
  <c r="J44" i="17" s="1"/>
  <c r="G43" i="17"/>
  <c r="G44" i="17" s="1"/>
  <c r="D43" i="17"/>
  <c r="D44" i="17" s="1"/>
  <c r="H39" i="17"/>
  <c r="H40" i="17"/>
  <c r="H38" i="17"/>
  <c r="J23" i="17"/>
  <c r="J24" i="17"/>
  <c r="J25" i="17" s="1"/>
  <c r="J26" i="17" s="1"/>
  <c r="E40" i="17"/>
  <c r="E38" i="17"/>
  <c r="E41" i="17"/>
  <c r="E42" i="17" s="1"/>
  <c r="E39" i="17"/>
  <c r="I43" i="17"/>
  <c r="I44" i="17" s="1"/>
  <c r="F43" i="17"/>
  <c r="F44" i="17" s="1"/>
  <c r="J39" i="17"/>
  <c r="J42" i="17"/>
  <c r="J40" i="17"/>
  <c r="J38" i="17"/>
  <c r="H23" i="17"/>
  <c r="J19" i="12"/>
  <c r="J24" i="12" s="1"/>
  <c r="J25" i="12" s="1"/>
  <c r="J26" i="12" s="1"/>
  <c r="J19" i="11"/>
  <c r="J23" i="11" s="1"/>
  <c r="H23" i="10"/>
  <c r="J23" i="16"/>
  <c r="J24" i="16"/>
  <c r="J25" i="16" s="1"/>
  <c r="J26" i="16" s="1"/>
  <c r="G43" i="16"/>
  <c r="G44" i="16" s="1"/>
  <c r="D43" i="16"/>
  <c r="D44" i="16" s="1"/>
  <c r="H39" i="16"/>
  <c r="H40" i="16"/>
  <c r="H38" i="16"/>
  <c r="E43" i="16"/>
  <c r="E44" i="16" s="1"/>
  <c r="I40" i="16"/>
  <c r="I38" i="16"/>
  <c r="I39" i="16"/>
  <c r="J41" i="16"/>
  <c r="J42" i="16" s="1"/>
  <c r="H41" i="16"/>
  <c r="H42" i="16" s="1"/>
  <c r="F41" i="16"/>
  <c r="F42" i="16" s="1"/>
  <c r="F39" i="16"/>
  <c r="I41" i="16"/>
  <c r="I42" i="16" s="1"/>
  <c r="G41" i="16"/>
  <c r="G42" i="16" s="1"/>
  <c r="F40" i="16"/>
  <c r="F38" i="16"/>
  <c r="J43" i="16"/>
  <c r="J44" i="16" s="1"/>
  <c r="I46" i="16"/>
  <c r="I5" i="16"/>
  <c r="G40" i="16"/>
  <c r="G38" i="16"/>
  <c r="G39" i="16"/>
  <c r="D41" i="16"/>
  <c r="D42" i="16" s="1"/>
  <c r="D39" i="16"/>
  <c r="D40" i="16"/>
  <c r="D38" i="16"/>
  <c r="H43" i="16"/>
  <c r="H44" i="16" s="1"/>
  <c r="E40" i="16"/>
  <c r="E38" i="16"/>
  <c r="E41" i="16"/>
  <c r="E42" i="16" s="1"/>
  <c r="E39" i="16"/>
  <c r="I43" i="16"/>
  <c r="I44" i="16" s="1"/>
  <c r="F43" i="16"/>
  <c r="F44" i="16" s="1"/>
  <c r="J39" i="16"/>
  <c r="J40" i="16"/>
  <c r="J38" i="16"/>
  <c r="H23" i="16"/>
  <c r="E40" i="15"/>
  <c r="E38" i="15"/>
  <c r="E41" i="15"/>
  <c r="E42" i="15" s="1"/>
  <c r="E39" i="15"/>
  <c r="I43" i="15"/>
  <c r="I44" i="15" s="1"/>
  <c r="F43" i="15"/>
  <c r="F44" i="15" s="1"/>
  <c r="J39" i="15"/>
  <c r="J40" i="15"/>
  <c r="J38" i="15"/>
  <c r="G40" i="15"/>
  <c r="G38" i="15"/>
  <c r="G39" i="15"/>
  <c r="D41" i="15"/>
  <c r="D42" i="15" s="1"/>
  <c r="D39" i="15"/>
  <c r="D40" i="15"/>
  <c r="D38" i="15"/>
  <c r="H43" i="15"/>
  <c r="H44" i="15" s="1"/>
  <c r="I46" i="15"/>
  <c r="I5" i="15"/>
  <c r="J5" i="15"/>
  <c r="J46" i="15"/>
  <c r="E43" i="15"/>
  <c r="E44" i="15" s="1"/>
  <c r="I40" i="15"/>
  <c r="I38" i="15"/>
  <c r="I39" i="15"/>
  <c r="J41" i="15"/>
  <c r="J42" i="15" s="1"/>
  <c r="H41" i="15"/>
  <c r="F41" i="15"/>
  <c r="F42" i="15" s="1"/>
  <c r="F39" i="15"/>
  <c r="I41" i="15"/>
  <c r="I42" i="15" s="1"/>
  <c r="G41" i="15"/>
  <c r="G42" i="15" s="1"/>
  <c r="F40" i="15"/>
  <c r="F38" i="15"/>
  <c r="J43" i="15"/>
  <c r="J44" i="15" s="1"/>
  <c r="G43" i="15"/>
  <c r="G44" i="15" s="1"/>
  <c r="D43" i="15"/>
  <c r="D44" i="15" s="1"/>
  <c r="H39" i="15"/>
  <c r="H42" i="15"/>
  <c r="H40" i="15"/>
  <c r="H38" i="15"/>
  <c r="E40" i="14"/>
  <c r="E38" i="14"/>
  <c r="E41" i="14"/>
  <c r="E42" i="14" s="1"/>
  <c r="E39" i="14"/>
  <c r="I43" i="14"/>
  <c r="I44" i="14" s="1"/>
  <c r="F43" i="14"/>
  <c r="F44" i="14" s="1"/>
  <c r="J39" i="14"/>
  <c r="J40" i="14"/>
  <c r="J38" i="14"/>
  <c r="G40" i="14"/>
  <c r="G38" i="14"/>
  <c r="G39" i="14"/>
  <c r="D41" i="14"/>
  <c r="D42" i="14" s="1"/>
  <c r="D39" i="14"/>
  <c r="D40" i="14"/>
  <c r="D38" i="14"/>
  <c r="H43" i="14"/>
  <c r="H44" i="14" s="1"/>
  <c r="J23" i="14"/>
  <c r="J24" i="14"/>
  <c r="J25" i="14" s="1"/>
  <c r="J26" i="14" s="1"/>
  <c r="I46" i="14"/>
  <c r="I5" i="14"/>
  <c r="J5" i="14"/>
  <c r="J46" i="14"/>
  <c r="E43" i="14"/>
  <c r="E44" i="14" s="1"/>
  <c r="I40" i="14"/>
  <c r="I38" i="14"/>
  <c r="I39" i="14"/>
  <c r="J41" i="14"/>
  <c r="J42" i="14" s="1"/>
  <c r="H41" i="14"/>
  <c r="H42" i="14" s="1"/>
  <c r="F41" i="14"/>
  <c r="F42" i="14" s="1"/>
  <c r="F39" i="14"/>
  <c r="I41" i="14"/>
  <c r="I42" i="14" s="1"/>
  <c r="G41" i="14"/>
  <c r="G42" i="14" s="1"/>
  <c r="F40" i="14"/>
  <c r="F38" i="14"/>
  <c r="J43" i="14"/>
  <c r="J44" i="14" s="1"/>
  <c r="G43" i="14"/>
  <c r="G44" i="14" s="1"/>
  <c r="D43" i="14"/>
  <c r="D44" i="14" s="1"/>
  <c r="H39" i="14"/>
  <c r="H40" i="14"/>
  <c r="H38" i="14"/>
  <c r="I24" i="14"/>
  <c r="I25" i="14" s="1"/>
  <c r="I26" i="14" s="1"/>
  <c r="I23" i="14"/>
  <c r="E40" i="13"/>
  <c r="E38" i="13"/>
  <c r="E41" i="13"/>
  <c r="E42" i="13" s="1"/>
  <c r="E39" i="13"/>
  <c r="I43" i="13"/>
  <c r="I44" i="13" s="1"/>
  <c r="F43" i="13"/>
  <c r="F44" i="13" s="1"/>
  <c r="J39" i="13"/>
  <c r="J40" i="13"/>
  <c r="J38" i="13"/>
  <c r="G40" i="13"/>
  <c r="G38" i="13"/>
  <c r="G39" i="13"/>
  <c r="D41" i="13"/>
  <c r="D39" i="13"/>
  <c r="D42" i="13"/>
  <c r="D40" i="13"/>
  <c r="D38" i="13"/>
  <c r="H43" i="13"/>
  <c r="H44" i="13" s="1"/>
  <c r="J23" i="13"/>
  <c r="J24" i="13"/>
  <c r="J25" i="13" s="1"/>
  <c r="J26" i="13" s="1"/>
  <c r="I46" i="13"/>
  <c r="I5" i="13"/>
  <c r="J5" i="13"/>
  <c r="J46" i="13"/>
  <c r="E43" i="13"/>
  <c r="E44" i="13" s="1"/>
  <c r="I40" i="13"/>
  <c r="I38" i="13"/>
  <c r="I39" i="13"/>
  <c r="J41" i="13"/>
  <c r="J42" i="13" s="1"/>
  <c r="H41" i="13"/>
  <c r="H42" i="13" s="1"/>
  <c r="F41" i="13"/>
  <c r="F42" i="13" s="1"/>
  <c r="F39" i="13"/>
  <c r="I41" i="13"/>
  <c r="I42" i="13" s="1"/>
  <c r="G41" i="13"/>
  <c r="G42" i="13" s="1"/>
  <c r="F40" i="13"/>
  <c r="F38" i="13"/>
  <c r="J43" i="13"/>
  <c r="J44" i="13" s="1"/>
  <c r="G43" i="13"/>
  <c r="G44" i="13" s="1"/>
  <c r="D43" i="13"/>
  <c r="D44" i="13" s="1"/>
  <c r="H39" i="13"/>
  <c r="H40" i="13"/>
  <c r="H38" i="13"/>
  <c r="I24" i="13"/>
  <c r="I25" i="13" s="1"/>
  <c r="I26" i="13" s="1"/>
  <c r="I23" i="13"/>
  <c r="H20" i="12"/>
  <c r="H21" i="12"/>
  <c r="H19" i="12"/>
  <c r="H24" i="12" s="1"/>
  <c r="H25" i="12" s="1"/>
  <c r="H26" i="12" s="1"/>
  <c r="D63" i="12"/>
  <c r="D64" i="12" s="1"/>
  <c r="D65" i="12" s="1"/>
  <c r="D66" i="12" s="1"/>
  <c r="D67" i="12" s="1"/>
  <c r="D68" i="12" s="1"/>
  <c r="D62" i="12"/>
  <c r="D61" i="12"/>
  <c r="J22" i="12"/>
  <c r="J21" i="12"/>
  <c r="J32" i="12"/>
  <c r="J36" i="12" s="1"/>
  <c r="J35" i="12"/>
  <c r="J37" i="12"/>
  <c r="I21" i="12"/>
  <c r="I22" i="12"/>
  <c r="F32" i="12"/>
  <c r="F36" i="12" s="1"/>
  <c r="F35" i="12"/>
  <c r="F37" i="12"/>
  <c r="I19" i="12"/>
  <c r="F23" i="12"/>
  <c r="F24" i="12"/>
  <c r="F25" i="12" s="1"/>
  <c r="F26" i="12" s="1"/>
  <c r="H22" i="12"/>
  <c r="H23" i="12"/>
  <c r="G37" i="12"/>
  <c r="G35" i="12"/>
  <c r="G32" i="12"/>
  <c r="G36" i="12" s="1"/>
  <c r="H32" i="12"/>
  <c r="H36" i="12" s="1"/>
  <c r="H37" i="12"/>
  <c r="H35" i="12"/>
  <c r="E24" i="12"/>
  <c r="E25" i="12" s="1"/>
  <c r="E26" i="12" s="1"/>
  <c r="E23" i="12"/>
  <c r="I37" i="12"/>
  <c r="I35" i="12"/>
  <c r="I32" i="12"/>
  <c r="I36" i="12" s="1"/>
  <c r="E37" i="12"/>
  <c r="E35" i="12"/>
  <c r="E32" i="12"/>
  <c r="E36" i="12" s="1"/>
  <c r="D32" i="12"/>
  <c r="D36" i="12" s="1"/>
  <c r="D37" i="12"/>
  <c r="D35" i="12"/>
  <c r="F23" i="11"/>
  <c r="F24" i="11"/>
  <c r="F25" i="11" s="1"/>
  <c r="F26" i="11" s="1"/>
  <c r="J32" i="11"/>
  <c r="J36" i="11" s="1"/>
  <c r="J35" i="11"/>
  <c r="J37" i="11"/>
  <c r="E24" i="11"/>
  <c r="E25" i="11" s="1"/>
  <c r="E26" i="11" s="1"/>
  <c r="E23" i="11"/>
  <c r="H22" i="11"/>
  <c r="F32" i="11"/>
  <c r="F36" i="11" s="1"/>
  <c r="F35" i="11"/>
  <c r="F37" i="11"/>
  <c r="J24" i="11"/>
  <c r="J25" i="11" s="1"/>
  <c r="J26" i="11" s="1"/>
  <c r="D63" i="11"/>
  <c r="D64" i="11" s="1"/>
  <c r="D65" i="11" s="1"/>
  <c r="D66" i="11" s="1"/>
  <c r="D67" i="11" s="1"/>
  <c r="D68" i="11" s="1"/>
  <c r="D62" i="11"/>
  <c r="D61" i="11"/>
  <c r="G37" i="11"/>
  <c r="G35" i="11"/>
  <c r="G32" i="11"/>
  <c r="G36" i="11" s="1"/>
  <c r="H32" i="11"/>
  <c r="H36" i="11" s="1"/>
  <c r="H37" i="11"/>
  <c r="H35" i="11"/>
  <c r="I21" i="11"/>
  <c r="I22" i="11"/>
  <c r="H20" i="11"/>
  <c r="H21" i="11"/>
  <c r="H19" i="11"/>
  <c r="H24" i="11" s="1"/>
  <c r="H25" i="11" s="1"/>
  <c r="H26" i="11" s="1"/>
  <c r="I37" i="11"/>
  <c r="I35" i="11"/>
  <c r="I32" i="11"/>
  <c r="I36" i="11" s="1"/>
  <c r="E37" i="11"/>
  <c r="E35" i="11"/>
  <c r="E32" i="11"/>
  <c r="E36" i="11" s="1"/>
  <c r="D32" i="11"/>
  <c r="D36" i="11" s="1"/>
  <c r="D37" i="11"/>
  <c r="D35" i="11"/>
  <c r="J22" i="11"/>
  <c r="J21" i="11"/>
  <c r="I19" i="11"/>
  <c r="I43" i="10"/>
  <c r="I44" i="10" s="1"/>
  <c r="I46" i="10"/>
  <c r="I5" i="10"/>
  <c r="E43" i="10"/>
  <c r="E44" i="10" s="1"/>
  <c r="D43" i="10"/>
  <c r="D44" i="10" s="1"/>
  <c r="H39" i="10"/>
  <c r="H38" i="10"/>
  <c r="H40" i="10"/>
  <c r="G40" i="10"/>
  <c r="G38" i="10"/>
  <c r="G39" i="10"/>
  <c r="J41" i="10"/>
  <c r="J42" i="10" s="1"/>
  <c r="H41" i="10"/>
  <c r="H42" i="10" s="1"/>
  <c r="F41" i="10"/>
  <c r="F42" i="10" s="1"/>
  <c r="F39" i="10"/>
  <c r="G41" i="10"/>
  <c r="G42" i="10" s="1"/>
  <c r="F40" i="10"/>
  <c r="I41" i="10"/>
  <c r="I42" i="10" s="1"/>
  <c r="F38" i="10"/>
  <c r="J43" i="10"/>
  <c r="J44" i="10" s="1"/>
  <c r="I40" i="10"/>
  <c r="I38" i="10"/>
  <c r="I39" i="10"/>
  <c r="E40" i="10"/>
  <c r="E38" i="10"/>
  <c r="E39" i="10"/>
  <c r="E41" i="10"/>
  <c r="E42" i="10" s="1"/>
  <c r="D41" i="10"/>
  <c r="D42" i="10" s="1"/>
  <c r="D39" i="10"/>
  <c r="D38" i="10"/>
  <c r="D40" i="10"/>
  <c r="H43" i="10"/>
  <c r="H44" i="10" s="1"/>
  <c r="G43" i="10"/>
  <c r="G44" i="10" s="1"/>
  <c r="F43" i="10"/>
  <c r="F44" i="10" s="1"/>
  <c r="J39" i="10"/>
  <c r="J40" i="10"/>
  <c r="J38" i="10"/>
  <c r="I24" i="9"/>
  <c r="I25" i="9" s="1"/>
  <c r="I26" i="9" s="1"/>
  <c r="I23" i="9"/>
  <c r="H23" i="9"/>
  <c r="I46" i="9"/>
  <c r="I5" i="9"/>
  <c r="E40" i="1"/>
  <c r="E38" i="1"/>
  <c r="E41" i="1"/>
  <c r="E42" i="1" s="1"/>
  <c r="E39" i="1"/>
  <c r="I43" i="1"/>
  <c r="I44" i="1" s="1"/>
  <c r="F43" i="1"/>
  <c r="F44" i="1" s="1"/>
  <c r="J39" i="1"/>
  <c r="J40" i="1"/>
  <c r="J38" i="1"/>
  <c r="I24" i="1"/>
  <c r="I25" i="1" s="1"/>
  <c r="I26" i="1" s="1"/>
  <c r="I23" i="1"/>
  <c r="G43" i="1"/>
  <c r="G44" i="1" s="1"/>
  <c r="D43" i="1"/>
  <c r="D44" i="1" s="1"/>
  <c r="H39" i="1"/>
  <c r="H40" i="1"/>
  <c r="H38" i="1"/>
  <c r="E43" i="1"/>
  <c r="E44" i="1" s="1"/>
  <c r="I40" i="1"/>
  <c r="I38" i="1"/>
  <c r="I39" i="1"/>
  <c r="J41" i="1"/>
  <c r="J42" i="1" s="1"/>
  <c r="H41" i="1"/>
  <c r="H42" i="1" s="1"/>
  <c r="F41" i="1"/>
  <c r="F42" i="1" s="1"/>
  <c r="F39" i="1"/>
  <c r="I41" i="1"/>
  <c r="I42" i="1" s="1"/>
  <c r="G41" i="1"/>
  <c r="G42" i="1" s="1"/>
  <c r="F40" i="1"/>
  <c r="F38" i="1"/>
  <c r="J43" i="1"/>
  <c r="J44" i="1" s="1"/>
  <c r="J23" i="1"/>
  <c r="J24" i="1"/>
  <c r="J25" i="1" s="1"/>
  <c r="J26" i="1" s="1"/>
  <c r="J5" i="1"/>
  <c r="G40" i="1"/>
  <c r="G38" i="1"/>
  <c r="G39" i="1"/>
  <c r="D41" i="1"/>
  <c r="D42" i="1" s="1"/>
  <c r="D39" i="1"/>
  <c r="D40" i="1"/>
  <c r="D38" i="1"/>
  <c r="H43" i="1"/>
  <c r="H44" i="1" s="1"/>
  <c r="H23" i="35" l="1"/>
  <c r="H23" i="20"/>
  <c r="I24" i="33"/>
  <c r="I25" i="33" s="1"/>
  <c r="I26" i="33" s="1"/>
  <c r="J23" i="12"/>
  <c r="J23" i="24"/>
  <c r="J23" i="46"/>
  <c r="I19" i="32"/>
  <c r="I23" i="32" s="1"/>
  <c r="D63" i="49"/>
  <c r="D64" i="49" s="1"/>
  <c r="D65" i="49" s="1"/>
  <c r="D66" i="49" s="1"/>
  <c r="D67" i="49" s="1"/>
  <c r="D68" i="49" s="1"/>
  <c r="D61" i="49"/>
  <c r="D62" i="49"/>
  <c r="F35" i="49"/>
  <c r="F37" i="49"/>
  <c r="F32" i="49"/>
  <c r="F36" i="49" s="1"/>
  <c r="E37" i="49"/>
  <c r="E32" i="49"/>
  <c r="E36" i="49" s="1"/>
  <c r="E35" i="49"/>
  <c r="E43" i="49" s="1"/>
  <c r="E44" i="49" s="1"/>
  <c r="J22" i="49"/>
  <c r="J21" i="49"/>
  <c r="H22" i="49"/>
  <c r="I22" i="49"/>
  <c r="I21" i="49"/>
  <c r="J37" i="49"/>
  <c r="J32" i="49"/>
  <c r="J36" i="49" s="1"/>
  <c r="J35" i="49"/>
  <c r="J43" i="49" s="1"/>
  <c r="J44" i="49" s="1"/>
  <c r="I32" i="49"/>
  <c r="I36" i="49" s="1"/>
  <c r="I35" i="49"/>
  <c r="I43" i="49" s="1"/>
  <c r="I44" i="49" s="1"/>
  <c r="I37" i="49"/>
  <c r="E24" i="49"/>
  <c r="E25" i="49" s="1"/>
  <c r="E26" i="49" s="1"/>
  <c r="E23" i="49"/>
  <c r="D37" i="49"/>
  <c r="D32" i="49"/>
  <c r="D36" i="49" s="1"/>
  <c r="D35" i="49"/>
  <c r="D43" i="49" s="1"/>
  <c r="D44" i="49" s="1"/>
  <c r="F24" i="49"/>
  <c r="F25" i="49" s="1"/>
  <c r="F26" i="49" s="1"/>
  <c r="F23" i="49"/>
  <c r="J20" i="49"/>
  <c r="J19" i="49"/>
  <c r="H21" i="49"/>
  <c r="H20" i="49"/>
  <c r="H19" i="49"/>
  <c r="H24" i="49" s="1"/>
  <c r="H25" i="49" s="1"/>
  <c r="H26" i="49" s="1"/>
  <c r="I20" i="49"/>
  <c r="I19" i="49"/>
  <c r="H35" i="49"/>
  <c r="H37" i="49"/>
  <c r="H32" i="49"/>
  <c r="H36" i="49" s="1"/>
  <c r="G37" i="49"/>
  <c r="G32" i="49"/>
  <c r="G36" i="49" s="1"/>
  <c r="G35" i="49"/>
  <c r="D43" i="46"/>
  <c r="D44" i="46" s="1"/>
  <c r="E43" i="46"/>
  <c r="E44" i="46" s="1"/>
  <c r="I39" i="46"/>
  <c r="I38" i="46"/>
  <c r="I40" i="46"/>
  <c r="J40" i="46"/>
  <c r="J38" i="46"/>
  <c r="J39" i="46"/>
  <c r="I41" i="46"/>
  <c r="I42" i="46" s="1"/>
  <c r="G41" i="46"/>
  <c r="G42" i="46" s="1"/>
  <c r="F40" i="46"/>
  <c r="F38" i="46"/>
  <c r="H41" i="46"/>
  <c r="H42" i="46" s="1"/>
  <c r="F39" i="46"/>
  <c r="J41" i="46"/>
  <c r="J42" i="46" s="1"/>
  <c r="F41" i="46"/>
  <c r="F42" i="46" s="1"/>
  <c r="H40" i="46"/>
  <c r="H38" i="46"/>
  <c r="H39" i="46"/>
  <c r="G39" i="46"/>
  <c r="G40" i="46"/>
  <c r="G38" i="46"/>
  <c r="H23" i="46"/>
  <c r="D40" i="46"/>
  <c r="D38" i="46"/>
  <c r="D41" i="46"/>
  <c r="D42" i="46" s="1"/>
  <c r="D39" i="46"/>
  <c r="E41" i="46"/>
  <c r="E42" i="46" s="1"/>
  <c r="E39" i="46"/>
  <c r="E38" i="46"/>
  <c r="E40" i="46"/>
  <c r="I43" i="46"/>
  <c r="I44" i="46"/>
  <c r="I5" i="46"/>
  <c r="I46" i="46"/>
  <c r="J43" i="46"/>
  <c r="J44" i="46" s="1"/>
  <c r="I23" i="46"/>
  <c r="I24" i="46"/>
  <c r="I25" i="46" s="1"/>
  <c r="I26" i="46" s="1"/>
  <c r="F43" i="46"/>
  <c r="F44" i="46" s="1"/>
  <c r="H43" i="46"/>
  <c r="H44" i="46" s="1"/>
  <c r="G43" i="46"/>
  <c r="G44" i="46" s="1"/>
  <c r="I19" i="39"/>
  <c r="I23" i="39" s="1"/>
  <c r="I19" i="36"/>
  <c r="H20" i="39"/>
  <c r="H19" i="39"/>
  <c r="H24" i="39" s="1"/>
  <c r="H25" i="39" s="1"/>
  <c r="H26" i="39" s="1"/>
  <c r="H21" i="39"/>
  <c r="D63" i="39"/>
  <c r="D64" i="39" s="1"/>
  <c r="D65" i="39" s="1"/>
  <c r="D66" i="39" s="1"/>
  <c r="D67" i="39" s="1"/>
  <c r="D68" i="39" s="1"/>
  <c r="D62" i="39"/>
  <c r="D61" i="39"/>
  <c r="I21" i="39"/>
  <c r="I22" i="39"/>
  <c r="I37" i="39"/>
  <c r="I35" i="39"/>
  <c r="I32" i="39"/>
  <c r="I36" i="39" s="1"/>
  <c r="E37" i="39"/>
  <c r="E35" i="39"/>
  <c r="E32" i="39"/>
  <c r="E36" i="39" s="1"/>
  <c r="F32" i="39"/>
  <c r="F36" i="39" s="1"/>
  <c r="F37" i="39"/>
  <c r="F35" i="39"/>
  <c r="J46" i="39"/>
  <c r="J5" i="39"/>
  <c r="H32" i="39"/>
  <c r="H36" i="39" s="1"/>
  <c r="H35" i="39"/>
  <c r="H37" i="39"/>
  <c r="H22" i="39"/>
  <c r="H23" i="39"/>
  <c r="E24" i="39"/>
  <c r="E25" i="39" s="1"/>
  <c r="E26" i="39" s="1"/>
  <c r="E23" i="39"/>
  <c r="J22" i="39"/>
  <c r="J21" i="39"/>
  <c r="D32" i="39"/>
  <c r="D36" i="39" s="1"/>
  <c r="D35" i="39"/>
  <c r="D37" i="39"/>
  <c r="G37" i="39"/>
  <c r="G35" i="39"/>
  <c r="G32" i="39"/>
  <c r="G36" i="39" s="1"/>
  <c r="J32" i="39"/>
  <c r="J36" i="39" s="1"/>
  <c r="J37" i="39"/>
  <c r="J35" i="39"/>
  <c r="J19" i="39"/>
  <c r="I19" i="34"/>
  <c r="I23" i="34" s="1"/>
  <c r="H20" i="36"/>
  <c r="H19" i="36"/>
  <c r="H24" i="36" s="1"/>
  <c r="H25" i="36" s="1"/>
  <c r="H26" i="36" s="1"/>
  <c r="H21" i="36"/>
  <c r="D63" i="36"/>
  <c r="D64" i="36" s="1"/>
  <c r="D65" i="36" s="1"/>
  <c r="D66" i="36" s="1"/>
  <c r="D67" i="36" s="1"/>
  <c r="D68" i="36" s="1"/>
  <c r="D62" i="36"/>
  <c r="D61" i="36"/>
  <c r="I21" i="36"/>
  <c r="I22" i="36"/>
  <c r="I23" i="36"/>
  <c r="I24" i="36"/>
  <c r="I25" i="36" s="1"/>
  <c r="I26" i="36" s="1"/>
  <c r="I37" i="36"/>
  <c r="I35" i="36"/>
  <c r="I32" i="36"/>
  <c r="I36" i="36" s="1"/>
  <c r="E37" i="36"/>
  <c r="E35" i="36"/>
  <c r="E32" i="36"/>
  <c r="E36" i="36" s="1"/>
  <c r="F32" i="36"/>
  <c r="F36" i="36" s="1"/>
  <c r="F37" i="36"/>
  <c r="F35" i="36"/>
  <c r="J46" i="36"/>
  <c r="J5" i="36"/>
  <c r="H32" i="36"/>
  <c r="H36" i="36" s="1"/>
  <c r="H35" i="36"/>
  <c r="H37" i="36"/>
  <c r="H22" i="36"/>
  <c r="H23" i="36"/>
  <c r="E24" i="36"/>
  <c r="E25" i="36" s="1"/>
  <c r="E26" i="36" s="1"/>
  <c r="E23" i="36"/>
  <c r="J22" i="36"/>
  <c r="J21" i="36"/>
  <c r="D32" i="36"/>
  <c r="D36" i="36" s="1"/>
  <c r="D35" i="36"/>
  <c r="D37" i="36"/>
  <c r="G37" i="36"/>
  <c r="G35" i="36"/>
  <c r="G32" i="36"/>
  <c r="G36" i="36" s="1"/>
  <c r="J32" i="36"/>
  <c r="J36" i="36" s="1"/>
  <c r="J37" i="36"/>
  <c r="J35" i="36"/>
  <c r="J19" i="36"/>
  <c r="D40" i="35"/>
  <c r="D38" i="35"/>
  <c r="D41" i="35"/>
  <c r="D42" i="35" s="1"/>
  <c r="D39" i="35"/>
  <c r="E41" i="35"/>
  <c r="E42" i="35" s="1"/>
  <c r="E39" i="35"/>
  <c r="E38" i="35"/>
  <c r="E40" i="35"/>
  <c r="I43" i="35"/>
  <c r="I44" i="35" s="1"/>
  <c r="H43" i="35"/>
  <c r="H44" i="35" s="1"/>
  <c r="G43" i="35"/>
  <c r="G44" i="35" s="1"/>
  <c r="J46" i="35"/>
  <c r="J5" i="35"/>
  <c r="I23" i="35"/>
  <c r="I24" i="35"/>
  <c r="I25" i="35" s="1"/>
  <c r="I26" i="35" s="1"/>
  <c r="F43" i="35"/>
  <c r="F44" i="35" s="1"/>
  <c r="J40" i="35"/>
  <c r="J38" i="35"/>
  <c r="J39" i="35"/>
  <c r="D43" i="35"/>
  <c r="D44" i="35" s="1"/>
  <c r="E43" i="35"/>
  <c r="E44" i="35" s="1"/>
  <c r="I39" i="35"/>
  <c r="I38" i="35"/>
  <c r="I40" i="35"/>
  <c r="I5" i="35"/>
  <c r="I46" i="35"/>
  <c r="H40" i="35"/>
  <c r="H38" i="35"/>
  <c r="H39" i="35"/>
  <c r="G39" i="35"/>
  <c r="G40" i="35"/>
  <c r="G38" i="35"/>
  <c r="I41" i="35"/>
  <c r="I42" i="35" s="1"/>
  <c r="G41" i="35"/>
  <c r="G42" i="35" s="1"/>
  <c r="F40" i="35"/>
  <c r="F38" i="35"/>
  <c r="H41" i="35"/>
  <c r="H42" i="35" s="1"/>
  <c r="F39" i="35"/>
  <c r="J41" i="35"/>
  <c r="J42" i="35" s="1"/>
  <c r="F41" i="35"/>
  <c r="F42" i="35" s="1"/>
  <c r="J43" i="35"/>
  <c r="J44" i="35" s="1"/>
  <c r="H20" i="34"/>
  <c r="H19" i="34"/>
  <c r="H24" i="34" s="1"/>
  <c r="H25" i="34" s="1"/>
  <c r="H26" i="34" s="1"/>
  <c r="H21" i="34"/>
  <c r="D63" i="34"/>
  <c r="D64" i="34" s="1"/>
  <c r="D65" i="34" s="1"/>
  <c r="D66" i="34" s="1"/>
  <c r="D67" i="34" s="1"/>
  <c r="D68" i="34" s="1"/>
  <c r="D62" i="34"/>
  <c r="D61" i="34"/>
  <c r="I21" i="34"/>
  <c r="I22" i="34"/>
  <c r="I37" i="34"/>
  <c r="I35" i="34"/>
  <c r="I32" i="34"/>
  <c r="I36" i="34" s="1"/>
  <c r="E37" i="34"/>
  <c r="E35" i="34"/>
  <c r="E32" i="34"/>
  <c r="E36" i="34" s="1"/>
  <c r="F32" i="34"/>
  <c r="F36" i="34" s="1"/>
  <c r="F37" i="34"/>
  <c r="F35" i="34"/>
  <c r="J46" i="34"/>
  <c r="J5" i="34"/>
  <c r="H32" i="34"/>
  <c r="H36" i="34" s="1"/>
  <c r="H35" i="34"/>
  <c r="H37" i="34"/>
  <c r="H22" i="34"/>
  <c r="E24" i="34"/>
  <c r="E25" i="34" s="1"/>
  <c r="E26" i="34" s="1"/>
  <c r="E23" i="34"/>
  <c r="J22" i="34"/>
  <c r="J21" i="34"/>
  <c r="D32" i="34"/>
  <c r="D36" i="34" s="1"/>
  <c r="D35" i="34"/>
  <c r="D37" i="34"/>
  <c r="G37" i="34"/>
  <c r="G35" i="34"/>
  <c r="G32" i="34"/>
  <c r="G36" i="34" s="1"/>
  <c r="J32" i="34"/>
  <c r="J36" i="34" s="1"/>
  <c r="J37" i="34"/>
  <c r="J35" i="34"/>
  <c r="J19" i="34"/>
  <c r="J43" i="33"/>
  <c r="J44" i="33" s="1"/>
  <c r="G43" i="33"/>
  <c r="G44" i="33" s="1"/>
  <c r="D40" i="33"/>
  <c r="D38" i="33"/>
  <c r="D39" i="33"/>
  <c r="D41" i="33"/>
  <c r="D42" i="33" s="1"/>
  <c r="I5" i="33"/>
  <c r="I46" i="33"/>
  <c r="H43" i="33"/>
  <c r="H44" i="33" s="1"/>
  <c r="F43" i="33"/>
  <c r="F44" i="33" s="1"/>
  <c r="E43" i="33"/>
  <c r="E44" i="33"/>
  <c r="I39" i="33"/>
  <c r="I40" i="33"/>
  <c r="I38" i="33"/>
  <c r="J24" i="33"/>
  <c r="J25" i="33" s="1"/>
  <c r="J26" i="33" s="1"/>
  <c r="J23" i="33"/>
  <c r="J40" i="33"/>
  <c r="J38" i="33"/>
  <c r="J39" i="33"/>
  <c r="G39" i="33"/>
  <c r="G38" i="33"/>
  <c r="G40" i="33"/>
  <c r="D43" i="33"/>
  <c r="D44" i="33" s="1"/>
  <c r="H40" i="33"/>
  <c r="H38" i="33"/>
  <c r="H39" i="33"/>
  <c r="I41" i="33"/>
  <c r="I42" i="33" s="1"/>
  <c r="G41" i="33"/>
  <c r="G42" i="33" s="1"/>
  <c r="F40" i="33"/>
  <c r="F38" i="33"/>
  <c r="J41" i="33"/>
  <c r="J42" i="33" s="1"/>
  <c r="F41" i="33"/>
  <c r="F42" i="33" s="1"/>
  <c r="H41" i="33"/>
  <c r="H42" i="33" s="1"/>
  <c r="F39" i="33"/>
  <c r="E41" i="33"/>
  <c r="E42" i="33" s="1"/>
  <c r="E39" i="33"/>
  <c r="E40" i="33"/>
  <c r="E38" i="33"/>
  <c r="I43" i="33"/>
  <c r="I44" i="33" s="1"/>
  <c r="H20" i="32"/>
  <c r="H19" i="32"/>
  <c r="H24" i="32" s="1"/>
  <c r="H25" i="32" s="1"/>
  <c r="H26" i="32" s="1"/>
  <c r="H21" i="32"/>
  <c r="D63" i="32"/>
  <c r="D64" i="32" s="1"/>
  <c r="D65" i="32" s="1"/>
  <c r="D66" i="32" s="1"/>
  <c r="D67" i="32" s="1"/>
  <c r="D68" i="32" s="1"/>
  <c r="D62" i="32"/>
  <c r="D61" i="32"/>
  <c r="I21" i="32"/>
  <c r="I22" i="32"/>
  <c r="I37" i="32"/>
  <c r="I35" i="32"/>
  <c r="I32" i="32"/>
  <c r="I36" i="32" s="1"/>
  <c r="E37" i="32"/>
  <c r="E35" i="32"/>
  <c r="E32" i="32"/>
  <c r="E36" i="32" s="1"/>
  <c r="F32" i="32"/>
  <c r="F36" i="32" s="1"/>
  <c r="F37" i="32"/>
  <c r="F35" i="32"/>
  <c r="J46" i="32"/>
  <c r="J5" i="32"/>
  <c r="H32" i="32"/>
  <c r="H36" i="32" s="1"/>
  <c r="H35" i="32"/>
  <c r="H37" i="32"/>
  <c r="H22" i="32"/>
  <c r="H23" i="32"/>
  <c r="E24" i="32"/>
  <c r="E25" i="32" s="1"/>
  <c r="E26" i="32" s="1"/>
  <c r="E23" i="32"/>
  <c r="J22" i="32"/>
  <c r="J21" i="32"/>
  <c r="D32" i="32"/>
  <c r="D36" i="32" s="1"/>
  <c r="D35" i="32"/>
  <c r="D37" i="32"/>
  <c r="G37" i="32"/>
  <c r="G35" i="32"/>
  <c r="G32" i="32"/>
  <c r="G36" i="32" s="1"/>
  <c r="J32" i="32"/>
  <c r="J36" i="32" s="1"/>
  <c r="J37" i="32"/>
  <c r="J35" i="32"/>
  <c r="J19" i="32"/>
  <c r="I23" i="31"/>
  <c r="I24" i="31"/>
  <c r="I25" i="31" s="1"/>
  <c r="I26" i="31" s="1"/>
  <c r="D40" i="31"/>
  <c r="D38" i="31"/>
  <c r="D41" i="31"/>
  <c r="D42" i="31" s="1"/>
  <c r="D39" i="31"/>
  <c r="E41" i="31"/>
  <c r="E42" i="31" s="1"/>
  <c r="E39" i="31"/>
  <c r="E38" i="31"/>
  <c r="E40" i="31"/>
  <c r="I43" i="31"/>
  <c r="I44" i="31" s="1"/>
  <c r="H40" i="31"/>
  <c r="H38" i="31"/>
  <c r="H39" i="31"/>
  <c r="G39" i="31"/>
  <c r="G40" i="31"/>
  <c r="G38" i="31"/>
  <c r="I41" i="31"/>
  <c r="I42" i="31" s="1"/>
  <c r="G41" i="31"/>
  <c r="G42" i="31" s="1"/>
  <c r="F40" i="31"/>
  <c r="F38" i="31"/>
  <c r="H41" i="31"/>
  <c r="H42" i="31" s="1"/>
  <c r="F39" i="31"/>
  <c r="J41" i="31"/>
  <c r="J42" i="31" s="1"/>
  <c r="F41" i="31"/>
  <c r="F42" i="31" s="1"/>
  <c r="I5" i="31"/>
  <c r="I46" i="31"/>
  <c r="J43" i="31"/>
  <c r="J44" i="31" s="1"/>
  <c r="J46" i="31"/>
  <c r="J5" i="31"/>
  <c r="D43" i="31"/>
  <c r="D44" i="31" s="1"/>
  <c r="E43" i="31"/>
  <c r="E44" i="31" s="1"/>
  <c r="I39" i="31"/>
  <c r="I38" i="31"/>
  <c r="I40" i="31"/>
  <c r="H43" i="31"/>
  <c r="H44" i="31" s="1"/>
  <c r="G43" i="31"/>
  <c r="G44" i="31" s="1"/>
  <c r="F43" i="31"/>
  <c r="F44" i="31" s="1"/>
  <c r="J40" i="31"/>
  <c r="J38" i="31"/>
  <c r="J39" i="31"/>
  <c r="H23" i="31"/>
  <c r="D43" i="29"/>
  <c r="D44" i="29" s="1"/>
  <c r="E43" i="29"/>
  <c r="E44" i="29" s="1"/>
  <c r="I39" i="29"/>
  <c r="I38" i="29"/>
  <c r="I40" i="29"/>
  <c r="I5" i="29"/>
  <c r="I46" i="29"/>
  <c r="H40" i="29"/>
  <c r="H38" i="29"/>
  <c r="H39" i="29"/>
  <c r="G39" i="29"/>
  <c r="G40" i="29"/>
  <c r="G38" i="29"/>
  <c r="I41" i="29"/>
  <c r="I42" i="29" s="1"/>
  <c r="G41" i="29"/>
  <c r="G42" i="29" s="1"/>
  <c r="F40" i="29"/>
  <c r="F38" i="29"/>
  <c r="H41" i="29"/>
  <c r="H42" i="29" s="1"/>
  <c r="F39" i="29"/>
  <c r="J41" i="29"/>
  <c r="J42" i="29" s="1"/>
  <c r="F41" i="29"/>
  <c r="F42" i="29" s="1"/>
  <c r="J43" i="29"/>
  <c r="J44" i="29" s="1"/>
  <c r="D40" i="29"/>
  <c r="D38" i="29"/>
  <c r="D41" i="29"/>
  <c r="D42" i="29" s="1"/>
  <c r="D39" i="29"/>
  <c r="E41" i="29"/>
  <c r="E39" i="29"/>
  <c r="E42" i="29"/>
  <c r="E38" i="29"/>
  <c r="E40" i="29"/>
  <c r="I43" i="29"/>
  <c r="I44" i="29" s="1"/>
  <c r="H43" i="29"/>
  <c r="H44" i="29" s="1"/>
  <c r="G43" i="29"/>
  <c r="G44" i="29" s="1"/>
  <c r="J46" i="29"/>
  <c r="J5" i="29"/>
  <c r="I23" i="29"/>
  <c r="I24" i="29"/>
  <c r="I25" i="29" s="1"/>
  <c r="I26" i="29" s="1"/>
  <c r="F43" i="29"/>
  <c r="F44" i="29" s="1"/>
  <c r="J40" i="29"/>
  <c r="J38" i="29"/>
  <c r="J39" i="29"/>
  <c r="I19" i="22"/>
  <c r="I24" i="22" s="1"/>
  <c r="I25" i="22" s="1"/>
  <c r="I26" i="22" s="1"/>
  <c r="I23" i="24"/>
  <c r="I24" i="24"/>
  <c r="I25" i="24" s="1"/>
  <c r="I26" i="24" s="1"/>
  <c r="D40" i="24"/>
  <c r="D38" i="24"/>
  <c r="D41" i="24"/>
  <c r="D42" i="24" s="1"/>
  <c r="D39" i="24"/>
  <c r="E41" i="24"/>
  <c r="E39" i="24"/>
  <c r="E42" i="24"/>
  <c r="E38" i="24"/>
  <c r="E40" i="24"/>
  <c r="I43" i="24"/>
  <c r="I44" i="24" s="1"/>
  <c r="H40" i="24"/>
  <c r="H38" i="24"/>
  <c r="H39" i="24"/>
  <c r="G39" i="24"/>
  <c r="G40" i="24"/>
  <c r="G38" i="24"/>
  <c r="I41" i="24"/>
  <c r="I42" i="24" s="1"/>
  <c r="G41" i="24"/>
  <c r="G42" i="24" s="1"/>
  <c r="F40" i="24"/>
  <c r="F38" i="24"/>
  <c r="H41" i="24"/>
  <c r="H42" i="24" s="1"/>
  <c r="F39" i="24"/>
  <c r="J41" i="24"/>
  <c r="F41" i="24"/>
  <c r="F42" i="24" s="1"/>
  <c r="I5" i="24"/>
  <c r="I46" i="24"/>
  <c r="J43" i="24"/>
  <c r="J44" i="24" s="1"/>
  <c r="J46" i="24"/>
  <c r="J5" i="24"/>
  <c r="D43" i="24"/>
  <c r="D44" i="24" s="1"/>
  <c r="E43" i="24"/>
  <c r="E44" i="24" s="1"/>
  <c r="I39" i="24"/>
  <c r="I38" i="24"/>
  <c r="I40" i="24"/>
  <c r="H43" i="24"/>
  <c r="H44" i="24" s="1"/>
  <c r="G43" i="24"/>
  <c r="G44" i="24" s="1"/>
  <c r="F43" i="24"/>
  <c r="F44" i="24" s="1"/>
  <c r="J42" i="24"/>
  <c r="J40" i="24"/>
  <c r="J38" i="24"/>
  <c r="J39" i="24"/>
  <c r="H23" i="24"/>
  <c r="F23" i="22"/>
  <c r="F24" i="22"/>
  <c r="F25" i="22" s="1"/>
  <c r="F26" i="22" s="1"/>
  <c r="H32" i="22"/>
  <c r="H36" i="22" s="1"/>
  <c r="H35" i="22"/>
  <c r="H37" i="22"/>
  <c r="I21" i="22"/>
  <c r="I22" i="22"/>
  <c r="I23" i="22"/>
  <c r="I37" i="22"/>
  <c r="I35" i="22"/>
  <c r="I32" i="22"/>
  <c r="I36" i="22" s="1"/>
  <c r="E37" i="22"/>
  <c r="E35" i="22"/>
  <c r="E32" i="22"/>
  <c r="E36" i="22" s="1"/>
  <c r="F32" i="22"/>
  <c r="F36" i="22" s="1"/>
  <c r="F37" i="22"/>
  <c r="F35" i="22"/>
  <c r="H20" i="22"/>
  <c r="H19" i="22"/>
  <c r="H24" i="22" s="1"/>
  <c r="H25" i="22" s="1"/>
  <c r="H26" i="22" s="1"/>
  <c r="H21" i="22"/>
  <c r="D63" i="22"/>
  <c r="D64" i="22" s="1"/>
  <c r="D65" i="22" s="1"/>
  <c r="D66" i="22" s="1"/>
  <c r="D67" i="22" s="1"/>
  <c r="D68" i="22" s="1"/>
  <c r="D62" i="22"/>
  <c r="D61" i="22"/>
  <c r="G37" i="22"/>
  <c r="G35" i="22"/>
  <c r="G32" i="22"/>
  <c r="G36" i="22" s="1"/>
  <c r="J32" i="22"/>
  <c r="J36" i="22" s="1"/>
  <c r="J37" i="22"/>
  <c r="J35" i="22"/>
  <c r="E24" i="22"/>
  <c r="E25" i="22" s="1"/>
  <c r="E26" i="22" s="1"/>
  <c r="E23" i="22"/>
  <c r="J22" i="22"/>
  <c r="J21" i="22"/>
  <c r="D32" i="22"/>
  <c r="D36" i="22" s="1"/>
  <c r="D35" i="22"/>
  <c r="D37" i="22"/>
  <c r="H22" i="22"/>
  <c r="H23" i="22"/>
  <c r="J19" i="22"/>
  <c r="I41" i="20"/>
  <c r="I42" i="20" s="1"/>
  <c r="G41" i="20"/>
  <c r="G42" i="20" s="1"/>
  <c r="F40" i="20"/>
  <c r="F38" i="20"/>
  <c r="H41" i="20"/>
  <c r="H42" i="20" s="1"/>
  <c r="F39" i="20"/>
  <c r="J41" i="20"/>
  <c r="J42" i="20" s="1"/>
  <c r="F41" i="20"/>
  <c r="F42" i="20" s="1"/>
  <c r="I5" i="20"/>
  <c r="I46" i="20"/>
  <c r="J43" i="20"/>
  <c r="J44" i="20" s="1"/>
  <c r="J46" i="20"/>
  <c r="J5" i="20"/>
  <c r="D43" i="20"/>
  <c r="D44" i="20" s="1"/>
  <c r="E43" i="20"/>
  <c r="E44" i="20" s="1"/>
  <c r="I39" i="20"/>
  <c r="I38" i="20"/>
  <c r="I40" i="20"/>
  <c r="H43" i="20"/>
  <c r="H44" i="20" s="1"/>
  <c r="G43" i="20"/>
  <c r="G44" i="20" s="1"/>
  <c r="J24" i="20"/>
  <c r="J25" i="20" s="1"/>
  <c r="J26" i="20" s="1"/>
  <c r="J23" i="20"/>
  <c r="F43" i="20"/>
  <c r="F44" i="20" s="1"/>
  <c r="J40" i="20"/>
  <c r="J38" i="20"/>
  <c r="J39" i="20"/>
  <c r="D40" i="20"/>
  <c r="D38" i="20"/>
  <c r="D41" i="20"/>
  <c r="D42" i="20" s="1"/>
  <c r="D39" i="20"/>
  <c r="E41" i="20"/>
  <c r="E42" i="20" s="1"/>
  <c r="E39" i="20"/>
  <c r="E38" i="20"/>
  <c r="E40" i="20"/>
  <c r="I43" i="20"/>
  <c r="I44" i="20" s="1"/>
  <c r="H40" i="20"/>
  <c r="H38" i="20"/>
  <c r="H39" i="20"/>
  <c r="G39" i="20"/>
  <c r="G40" i="20"/>
  <c r="G38" i="20"/>
  <c r="D43" i="18"/>
  <c r="D44" i="18" s="1"/>
  <c r="E43" i="18"/>
  <c r="E44" i="18" s="1"/>
  <c r="I39" i="18"/>
  <c r="I38" i="18"/>
  <c r="I40" i="18"/>
  <c r="H43" i="18"/>
  <c r="H44" i="18" s="1"/>
  <c r="G43" i="18"/>
  <c r="G44" i="18" s="1"/>
  <c r="F43" i="18"/>
  <c r="F44" i="18" s="1"/>
  <c r="J40" i="18"/>
  <c r="J38" i="18"/>
  <c r="J39" i="18"/>
  <c r="H23" i="18"/>
  <c r="I23" i="18"/>
  <c r="I24" i="18"/>
  <c r="I25" i="18" s="1"/>
  <c r="I26" i="18" s="1"/>
  <c r="D40" i="18"/>
  <c r="D38" i="18"/>
  <c r="D41" i="18"/>
  <c r="D42" i="18" s="1"/>
  <c r="D39" i="18"/>
  <c r="E41" i="18"/>
  <c r="E42" i="18" s="1"/>
  <c r="E39" i="18"/>
  <c r="E38" i="18"/>
  <c r="E40" i="18"/>
  <c r="I43" i="18"/>
  <c r="I44" i="18" s="1"/>
  <c r="H40" i="18"/>
  <c r="H38" i="18"/>
  <c r="H39" i="18"/>
  <c r="G39" i="18"/>
  <c r="G40" i="18"/>
  <c r="G38" i="18"/>
  <c r="I41" i="18"/>
  <c r="I42" i="18" s="1"/>
  <c r="G41" i="18"/>
  <c r="G42" i="18" s="1"/>
  <c r="F40" i="18"/>
  <c r="F38" i="18"/>
  <c r="H41" i="18"/>
  <c r="H42" i="18" s="1"/>
  <c r="F39" i="18"/>
  <c r="J41" i="18"/>
  <c r="J42" i="18" s="1"/>
  <c r="F41" i="18"/>
  <c r="F42" i="18" s="1"/>
  <c r="I5" i="18"/>
  <c r="I46" i="18"/>
  <c r="J43" i="18"/>
  <c r="J44" i="18" s="1"/>
  <c r="J46" i="18"/>
  <c r="J5" i="18"/>
  <c r="D40" i="12"/>
  <c r="D38" i="12"/>
  <c r="D41" i="12"/>
  <c r="D42" i="12" s="1"/>
  <c r="D39" i="12"/>
  <c r="E41" i="12"/>
  <c r="E42" i="12" s="1"/>
  <c r="E39" i="12"/>
  <c r="E38" i="12"/>
  <c r="E40" i="12"/>
  <c r="I43" i="12"/>
  <c r="I44" i="12" s="1"/>
  <c r="H43" i="12"/>
  <c r="H44" i="12" s="1"/>
  <c r="G43" i="12"/>
  <c r="G44" i="12" s="1"/>
  <c r="J46" i="12"/>
  <c r="J5" i="12"/>
  <c r="I23" i="12"/>
  <c r="I24" i="12"/>
  <c r="I25" i="12" s="1"/>
  <c r="I26" i="12" s="1"/>
  <c r="F43" i="12"/>
  <c r="F44" i="12" s="1"/>
  <c r="J40" i="12"/>
  <c r="J38" i="12"/>
  <c r="J39" i="12"/>
  <c r="D43" i="12"/>
  <c r="D44" i="12" s="1"/>
  <c r="E43" i="12"/>
  <c r="E44" i="12" s="1"/>
  <c r="I39" i="12"/>
  <c r="I38" i="12"/>
  <c r="I40" i="12"/>
  <c r="I5" i="12"/>
  <c r="I46" i="12"/>
  <c r="H40" i="12"/>
  <c r="H38" i="12"/>
  <c r="H39" i="12"/>
  <c r="G39" i="12"/>
  <c r="G40" i="12"/>
  <c r="G38" i="12"/>
  <c r="I41" i="12"/>
  <c r="I42" i="12" s="1"/>
  <c r="G41" i="12"/>
  <c r="G42" i="12" s="1"/>
  <c r="F40" i="12"/>
  <c r="F38" i="12"/>
  <c r="H41" i="12"/>
  <c r="H42" i="12" s="1"/>
  <c r="F39" i="12"/>
  <c r="J41" i="12"/>
  <c r="J42" i="12" s="1"/>
  <c r="F41" i="12"/>
  <c r="F42" i="12" s="1"/>
  <c r="J43" i="12"/>
  <c r="J44" i="12" s="1"/>
  <c r="I23" i="11"/>
  <c r="I24" i="11"/>
  <c r="I25" i="11" s="1"/>
  <c r="I26" i="11" s="1"/>
  <c r="D40" i="11"/>
  <c r="D38" i="11"/>
  <c r="D41" i="11"/>
  <c r="D42" i="11" s="1"/>
  <c r="D39" i="11"/>
  <c r="E41" i="11"/>
  <c r="E39" i="11"/>
  <c r="E42" i="11"/>
  <c r="E38" i="11"/>
  <c r="E40" i="11"/>
  <c r="I43" i="11"/>
  <c r="I44" i="11" s="1"/>
  <c r="H40" i="11"/>
  <c r="H38" i="11"/>
  <c r="H39" i="11"/>
  <c r="G39" i="11"/>
  <c r="G40" i="11"/>
  <c r="G38" i="11"/>
  <c r="I41" i="11"/>
  <c r="I42" i="11" s="1"/>
  <c r="G41" i="11"/>
  <c r="G42" i="11" s="1"/>
  <c r="F40" i="11"/>
  <c r="F38" i="11"/>
  <c r="H41" i="11"/>
  <c r="H42" i="11" s="1"/>
  <c r="F39" i="11"/>
  <c r="J41" i="11"/>
  <c r="J42" i="11" s="1"/>
  <c r="F41" i="11"/>
  <c r="F42" i="11" s="1"/>
  <c r="I5" i="11"/>
  <c r="I46" i="11"/>
  <c r="J43" i="11"/>
  <c r="J44" i="11" s="1"/>
  <c r="J46" i="11"/>
  <c r="J5" i="11"/>
  <c r="D43" i="11"/>
  <c r="D44" i="11" s="1"/>
  <c r="E43" i="11"/>
  <c r="E44" i="11" s="1"/>
  <c r="I39" i="11"/>
  <c r="I38" i="11"/>
  <c r="I40" i="11"/>
  <c r="H43" i="11"/>
  <c r="H44" i="11" s="1"/>
  <c r="G43" i="11"/>
  <c r="G44" i="11" s="1"/>
  <c r="F43" i="11"/>
  <c r="F44" i="11" s="1"/>
  <c r="J40" i="11"/>
  <c r="J38" i="11"/>
  <c r="J39" i="11"/>
  <c r="H23" i="11"/>
  <c r="H23" i="34" l="1"/>
  <c r="I24" i="39"/>
  <c r="I25" i="39" s="1"/>
  <c r="I26" i="39" s="1"/>
  <c r="I24" i="32"/>
  <c r="I25" i="32" s="1"/>
  <c r="I26" i="32" s="1"/>
  <c r="I24" i="34"/>
  <c r="I25" i="34" s="1"/>
  <c r="I26" i="34" s="1"/>
  <c r="G43" i="49"/>
  <c r="G44" i="49" s="1"/>
  <c r="G40" i="49"/>
  <c r="G39" i="49"/>
  <c r="G38" i="49"/>
  <c r="H38" i="49"/>
  <c r="H39" i="49"/>
  <c r="H40" i="49"/>
  <c r="I23" i="49"/>
  <c r="I24" i="49"/>
  <c r="I25" i="49" s="1"/>
  <c r="I26" i="49" s="1"/>
  <c r="J5" i="49"/>
  <c r="J46" i="49"/>
  <c r="I38" i="49"/>
  <c r="I40" i="49"/>
  <c r="I39" i="49"/>
  <c r="E40" i="49"/>
  <c r="E41" i="49"/>
  <c r="E42" i="49" s="1"/>
  <c r="E38" i="49"/>
  <c r="E39" i="49"/>
  <c r="J41" i="49"/>
  <c r="J42" i="49" s="1"/>
  <c r="F41" i="49"/>
  <c r="F42" i="49" s="1"/>
  <c r="G41" i="49"/>
  <c r="G42" i="49" s="1"/>
  <c r="F38" i="49"/>
  <c r="H41" i="49"/>
  <c r="H42" i="49" s="1"/>
  <c r="F39" i="49"/>
  <c r="I41" i="49"/>
  <c r="I42" i="49" s="1"/>
  <c r="F40" i="49"/>
  <c r="H23" i="49"/>
  <c r="H43" i="49"/>
  <c r="H44" i="49" s="1"/>
  <c r="J23" i="49"/>
  <c r="J24" i="49"/>
  <c r="J25" i="49" s="1"/>
  <c r="J26" i="49" s="1"/>
  <c r="D39" i="49"/>
  <c r="D40" i="49"/>
  <c r="D41" i="49"/>
  <c r="D42" i="49"/>
  <c r="D38" i="49"/>
  <c r="I46" i="49"/>
  <c r="I5" i="49"/>
  <c r="J40" i="49"/>
  <c r="J39" i="49"/>
  <c r="J38" i="49"/>
  <c r="F43" i="49"/>
  <c r="F44" i="49" s="1"/>
  <c r="J43" i="39"/>
  <c r="J44" i="39" s="1"/>
  <c r="G43" i="39"/>
  <c r="G44" i="39" s="1"/>
  <c r="D40" i="39"/>
  <c r="D38" i="39"/>
  <c r="D39" i="39"/>
  <c r="D41" i="39"/>
  <c r="D42" i="39" s="1"/>
  <c r="I5" i="39"/>
  <c r="I46" i="39"/>
  <c r="H43" i="39"/>
  <c r="H44" i="39" s="1"/>
  <c r="F43" i="39"/>
  <c r="F44" i="39" s="1"/>
  <c r="E43" i="39"/>
  <c r="E44" i="39" s="1"/>
  <c r="I39" i="39"/>
  <c r="I40" i="39"/>
  <c r="I38" i="39"/>
  <c r="J24" i="39"/>
  <c r="J25" i="39" s="1"/>
  <c r="J26" i="39" s="1"/>
  <c r="J23" i="39"/>
  <c r="J40" i="39"/>
  <c r="J38" i="39"/>
  <c r="J39" i="39"/>
  <c r="G39" i="39"/>
  <c r="G38" i="39"/>
  <c r="G40" i="39"/>
  <c r="D43" i="39"/>
  <c r="D44" i="39" s="1"/>
  <c r="H40" i="39"/>
  <c r="H38" i="39"/>
  <c r="H39" i="39"/>
  <c r="I41" i="39"/>
  <c r="I42" i="39" s="1"/>
  <c r="G41" i="39"/>
  <c r="G42" i="39" s="1"/>
  <c r="F40" i="39"/>
  <c r="F38" i="39"/>
  <c r="J41" i="39"/>
  <c r="J42" i="39" s="1"/>
  <c r="F41" i="39"/>
  <c r="F42" i="39" s="1"/>
  <c r="H41" i="39"/>
  <c r="H42" i="39" s="1"/>
  <c r="F39" i="39"/>
  <c r="E41" i="39"/>
  <c r="E42" i="39" s="1"/>
  <c r="E39" i="39"/>
  <c r="E40" i="39"/>
  <c r="E38" i="39"/>
  <c r="I43" i="39"/>
  <c r="I44" i="39" s="1"/>
  <c r="J43" i="36"/>
  <c r="J44" i="36" s="1"/>
  <c r="G43" i="36"/>
  <c r="G44" i="36" s="1"/>
  <c r="D40" i="36"/>
  <c r="D38" i="36"/>
  <c r="D39" i="36"/>
  <c r="D41" i="36"/>
  <c r="D42" i="36" s="1"/>
  <c r="I5" i="36"/>
  <c r="I46" i="36"/>
  <c r="H43" i="36"/>
  <c r="H44" i="36" s="1"/>
  <c r="F43" i="36"/>
  <c r="F44" i="36" s="1"/>
  <c r="E43" i="36"/>
  <c r="E44" i="36" s="1"/>
  <c r="I39" i="36"/>
  <c r="I40" i="36"/>
  <c r="I38" i="36"/>
  <c r="J24" i="36"/>
  <c r="J25" i="36" s="1"/>
  <c r="J26" i="36" s="1"/>
  <c r="J23" i="36"/>
  <c r="J40" i="36"/>
  <c r="J38" i="36"/>
  <c r="J39" i="36"/>
  <c r="G39" i="36"/>
  <c r="G38" i="36"/>
  <c r="G40" i="36"/>
  <c r="D43" i="36"/>
  <c r="D44" i="36" s="1"/>
  <c r="H40" i="36"/>
  <c r="H38" i="36"/>
  <c r="H39" i="36"/>
  <c r="I41" i="36"/>
  <c r="I42" i="36" s="1"/>
  <c r="G41" i="36"/>
  <c r="G42" i="36" s="1"/>
  <c r="F40" i="36"/>
  <c r="F38" i="36"/>
  <c r="J41" i="36"/>
  <c r="J42" i="36" s="1"/>
  <c r="F41" i="36"/>
  <c r="F42" i="36" s="1"/>
  <c r="H41" i="36"/>
  <c r="H42" i="36" s="1"/>
  <c r="F39" i="36"/>
  <c r="E41" i="36"/>
  <c r="E39" i="36"/>
  <c r="E40" i="36"/>
  <c r="E42" i="36"/>
  <c r="E38" i="36"/>
  <c r="I43" i="36"/>
  <c r="I44" i="36" s="1"/>
  <c r="J24" i="34"/>
  <c r="J25" i="34" s="1"/>
  <c r="J26" i="34" s="1"/>
  <c r="J23" i="34"/>
  <c r="J40" i="34"/>
  <c r="J38" i="34"/>
  <c r="J39" i="34"/>
  <c r="G39" i="34"/>
  <c r="G38" i="34"/>
  <c r="G40" i="34"/>
  <c r="D43" i="34"/>
  <c r="D44" i="34" s="1"/>
  <c r="H40" i="34"/>
  <c r="H38" i="34"/>
  <c r="H39" i="34"/>
  <c r="I41" i="34"/>
  <c r="I42" i="34" s="1"/>
  <c r="G41" i="34"/>
  <c r="G42" i="34" s="1"/>
  <c r="F40" i="34"/>
  <c r="F38" i="34"/>
  <c r="J41" i="34"/>
  <c r="J42" i="34" s="1"/>
  <c r="F41" i="34"/>
  <c r="F42" i="34" s="1"/>
  <c r="H41" i="34"/>
  <c r="H42" i="34" s="1"/>
  <c r="F39" i="34"/>
  <c r="E41" i="34"/>
  <c r="E42" i="34" s="1"/>
  <c r="E39" i="34"/>
  <c r="E40" i="34"/>
  <c r="E38" i="34"/>
  <c r="I43" i="34"/>
  <c r="I44" i="34" s="1"/>
  <c r="J43" i="34"/>
  <c r="J44" i="34" s="1"/>
  <c r="G43" i="34"/>
  <c r="G44" i="34" s="1"/>
  <c r="D40" i="34"/>
  <c r="D38" i="34"/>
  <c r="D39" i="34"/>
  <c r="D41" i="34"/>
  <c r="D42" i="34" s="1"/>
  <c r="I5" i="34"/>
  <c r="I46" i="34"/>
  <c r="H43" i="34"/>
  <c r="H44" i="34" s="1"/>
  <c r="F43" i="34"/>
  <c r="F44" i="34" s="1"/>
  <c r="E43" i="34"/>
  <c r="E44" i="34" s="1"/>
  <c r="I39" i="34"/>
  <c r="I40" i="34"/>
  <c r="I38" i="34"/>
  <c r="J43" i="32"/>
  <c r="J44" i="32" s="1"/>
  <c r="G43" i="32"/>
  <c r="G44" i="32" s="1"/>
  <c r="D40" i="32"/>
  <c r="D38" i="32"/>
  <c r="D39" i="32"/>
  <c r="D41" i="32"/>
  <c r="D42" i="32" s="1"/>
  <c r="I5" i="32"/>
  <c r="I46" i="32"/>
  <c r="H43" i="32"/>
  <c r="H44" i="32" s="1"/>
  <c r="F43" i="32"/>
  <c r="F44" i="32" s="1"/>
  <c r="E43" i="32"/>
  <c r="E44" i="32" s="1"/>
  <c r="I39" i="32"/>
  <c r="I40" i="32"/>
  <c r="I38" i="32"/>
  <c r="J24" i="32"/>
  <c r="J25" i="32" s="1"/>
  <c r="J26" i="32" s="1"/>
  <c r="J23" i="32"/>
  <c r="J40" i="32"/>
  <c r="J38" i="32"/>
  <c r="J39" i="32"/>
  <c r="G39" i="32"/>
  <c r="G38" i="32"/>
  <c r="G40" i="32"/>
  <c r="D43" i="32"/>
  <c r="D44" i="32" s="1"/>
  <c r="H40" i="32"/>
  <c r="H38" i="32"/>
  <c r="H39" i="32"/>
  <c r="I41" i="32"/>
  <c r="I42" i="32" s="1"/>
  <c r="G41" i="32"/>
  <c r="G42" i="32" s="1"/>
  <c r="F40" i="32"/>
  <c r="F38" i="32"/>
  <c r="J41" i="32"/>
  <c r="J42" i="32" s="1"/>
  <c r="F41" i="32"/>
  <c r="F42" i="32" s="1"/>
  <c r="H41" i="32"/>
  <c r="H42" i="32" s="1"/>
  <c r="F39" i="32"/>
  <c r="E41" i="32"/>
  <c r="E42" i="32" s="1"/>
  <c r="E39" i="32"/>
  <c r="E40" i="32"/>
  <c r="E38" i="32"/>
  <c r="I43" i="32"/>
  <c r="I44" i="32" s="1"/>
  <c r="D40" i="22"/>
  <c r="D38" i="22"/>
  <c r="D39" i="22"/>
  <c r="D41" i="22"/>
  <c r="D42" i="22" s="1"/>
  <c r="I5" i="22"/>
  <c r="I46" i="22"/>
  <c r="J40" i="22"/>
  <c r="J38" i="22"/>
  <c r="J39" i="22"/>
  <c r="G39" i="22"/>
  <c r="G38" i="22"/>
  <c r="G40" i="22"/>
  <c r="I41" i="22"/>
  <c r="I42" i="22" s="1"/>
  <c r="G41" i="22"/>
  <c r="G42" i="22" s="1"/>
  <c r="F40" i="22"/>
  <c r="F38" i="22"/>
  <c r="J41" i="22"/>
  <c r="J42" i="22" s="1"/>
  <c r="F41" i="22"/>
  <c r="F42" i="22" s="1"/>
  <c r="H41" i="22"/>
  <c r="F39" i="22"/>
  <c r="E41" i="22"/>
  <c r="E42" i="22" s="1"/>
  <c r="E39" i="22"/>
  <c r="E40" i="22"/>
  <c r="E38" i="22"/>
  <c r="I43" i="22"/>
  <c r="I44" i="22" s="1"/>
  <c r="H42" i="22"/>
  <c r="H40" i="22"/>
  <c r="H38" i="22"/>
  <c r="H39" i="22"/>
  <c r="J24" i="22"/>
  <c r="J25" i="22" s="1"/>
  <c r="J26" i="22" s="1"/>
  <c r="J23" i="22"/>
  <c r="D43" i="22"/>
  <c r="D44" i="22" s="1"/>
  <c r="J43" i="22"/>
  <c r="J44" i="22" s="1"/>
  <c r="G43" i="22"/>
  <c r="G44" i="22" s="1"/>
  <c r="F43" i="22"/>
  <c r="F44" i="22" s="1"/>
  <c r="E43" i="22"/>
  <c r="E44" i="22" s="1"/>
  <c r="I39" i="22"/>
  <c r="I40" i="22"/>
  <c r="I38" i="22"/>
  <c r="H43" i="22"/>
  <c r="H44" i="22" s="1"/>
  <c r="J46" i="22"/>
  <c r="J5" i="22"/>
  <c r="B8" i="58" l="1"/>
  <c r="B11" i="58"/>
  <c r="E5" i="58" l="1"/>
  <c r="F5" i="58" l="1"/>
  <c r="H5" i="58" s="1"/>
  <c r="D10" i="58"/>
  <c r="D12" i="58" l="1"/>
  <c r="D13" i="58"/>
  <c r="D15" i="58"/>
  <c r="D11" i="58"/>
  <c r="D14" i="58"/>
  <c r="F10" i="58"/>
  <c r="E10" i="58"/>
  <c r="F13" i="58" l="1"/>
  <c r="F12" i="58"/>
  <c r="F15" i="58"/>
  <c r="F16" i="58" s="1"/>
  <c r="F14" i="58"/>
  <c r="F11" i="58"/>
  <c r="E14" i="58"/>
  <c r="E12" i="58"/>
  <c r="K10" i="58"/>
  <c r="H10" i="58"/>
  <c r="E15" i="58"/>
  <c r="E16" i="58" s="1"/>
  <c r="E11" i="58"/>
  <c r="E13" i="58"/>
  <c r="J10" i="58"/>
  <c r="I10" i="58"/>
  <c r="H30" i="58"/>
  <c r="H34" i="58" s="1"/>
  <c r="F30" i="58"/>
  <c r="F34" i="58" s="1"/>
  <c r="I30" i="58"/>
  <c r="I34" i="58" s="1"/>
  <c r="E30" i="58"/>
  <c r="E34" i="58" s="1"/>
  <c r="G30" i="58"/>
  <c r="G34" i="58" s="1"/>
  <c r="J30" i="58"/>
  <c r="J34" i="58" s="1"/>
  <c r="D30" i="58"/>
  <c r="D34" i="58" s="1"/>
  <c r="D24" i="58"/>
  <c r="D25" i="58" s="1"/>
  <c r="D26" i="58" s="1"/>
  <c r="C29" i="58" s="1"/>
  <c r="D16" i="58"/>
  <c r="D18" i="58" l="1"/>
  <c r="D17" i="58"/>
  <c r="J13" i="58"/>
  <c r="J14" i="58"/>
  <c r="J15" i="58"/>
  <c r="J16" i="58" s="1"/>
  <c r="J12" i="58"/>
  <c r="J11" i="58"/>
  <c r="H12" i="58"/>
  <c r="H14" i="58"/>
  <c r="H13" i="58"/>
  <c r="H11" i="58"/>
  <c r="H15" i="58"/>
  <c r="H16" i="58" s="1"/>
  <c r="F17" i="58"/>
  <c r="F20" i="58" s="1"/>
  <c r="F18" i="58"/>
  <c r="D29" i="58"/>
  <c r="J29" i="58"/>
  <c r="F29" i="58"/>
  <c r="I29" i="58"/>
  <c r="H29" i="58"/>
  <c r="E29" i="58"/>
  <c r="G29" i="58"/>
  <c r="I11" i="58"/>
  <c r="I14" i="58"/>
  <c r="I15" i="58"/>
  <c r="I16" i="58" s="1"/>
  <c r="I12" i="58"/>
  <c r="I13" i="58"/>
  <c r="E17" i="58"/>
  <c r="E18" i="58"/>
  <c r="K11" i="58"/>
  <c r="K13" i="58"/>
  <c r="K12" i="58"/>
  <c r="K14" i="58"/>
  <c r="K15" i="58"/>
  <c r="K16" i="58" s="1"/>
  <c r="F19" i="58" l="1"/>
  <c r="F24" i="58" s="1"/>
  <c r="F25" i="58" s="1"/>
  <c r="F26" i="58" s="1"/>
  <c r="J5" i="58" s="1"/>
  <c r="E22" i="58"/>
  <c r="E21" i="58"/>
  <c r="I17" i="58"/>
  <c r="I20" i="58" s="1"/>
  <c r="I18" i="58"/>
  <c r="E33" i="58"/>
  <c r="E31" i="58"/>
  <c r="I33" i="58"/>
  <c r="I31" i="58"/>
  <c r="J33" i="58"/>
  <c r="J31" i="58"/>
  <c r="F21" i="58"/>
  <c r="F22" i="58"/>
  <c r="J17" i="58"/>
  <c r="J20" i="58" s="1"/>
  <c r="J18" i="58"/>
  <c r="J19" i="58"/>
  <c r="D21" i="58"/>
  <c r="D22" i="58"/>
  <c r="K17" i="58"/>
  <c r="K18" i="58"/>
  <c r="K19" i="58" s="1"/>
  <c r="K20" i="58" s="1"/>
  <c r="K21" i="58" s="1"/>
  <c r="K22" i="58" s="1"/>
  <c r="K23" i="58" s="1"/>
  <c r="K24" i="58" s="1"/>
  <c r="K25" i="58" s="1"/>
  <c r="K26" i="58" s="1"/>
  <c r="E20" i="58"/>
  <c r="E19" i="58"/>
  <c r="G31" i="58"/>
  <c r="G33" i="58"/>
  <c r="H33" i="58"/>
  <c r="H31" i="58"/>
  <c r="F33" i="58"/>
  <c r="F31" i="58"/>
  <c r="D33" i="58"/>
  <c r="D31" i="58"/>
  <c r="F23" i="58"/>
  <c r="H17" i="58"/>
  <c r="H18" i="58"/>
  <c r="D19" i="58"/>
  <c r="D23" i="58" s="1"/>
  <c r="D20" i="58"/>
  <c r="H22" i="58" l="1"/>
  <c r="D37" i="58"/>
  <c r="D35" i="58"/>
  <c r="D32" i="58"/>
  <c r="D36" i="58" s="1"/>
  <c r="H32" i="58"/>
  <c r="H36" i="58" s="1"/>
  <c r="H35" i="58"/>
  <c r="H37" i="58"/>
  <c r="E23" i="58"/>
  <c r="E24" i="58"/>
  <c r="E25" i="58" s="1"/>
  <c r="E26" i="58" s="1"/>
  <c r="I5" i="58" s="1"/>
  <c r="J22" i="58"/>
  <c r="J21" i="58"/>
  <c r="J37" i="58"/>
  <c r="J32" i="58"/>
  <c r="J36" i="58" s="1"/>
  <c r="J35" i="58"/>
  <c r="I37" i="58"/>
  <c r="I32" i="58"/>
  <c r="I36" i="58" s="1"/>
  <c r="I35" i="58"/>
  <c r="E37" i="58"/>
  <c r="E32" i="58"/>
  <c r="E36" i="58" s="1"/>
  <c r="E35" i="58"/>
  <c r="I21" i="58"/>
  <c r="I22" i="58"/>
  <c r="F37" i="58"/>
  <c r="F32" i="58"/>
  <c r="F36" i="58" s="1"/>
  <c r="F35" i="58"/>
  <c r="H20" i="58"/>
  <c r="H21" i="58"/>
  <c r="H19" i="58"/>
  <c r="H24" i="58" s="1"/>
  <c r="H25" i="58" s="1"/>
  <c r="H26" i="58" s="1"/>
  <c r="G37" i="58"/>
  <c r="G32" i="58"/>
  <c r="G36" i="58" s="1"/>
  <c r="G35" i="58"/>
  <c r="J24" i="58"/>
  <c r="J25" i="58" s="1"/>
  <c r="J26" i="58" s="1"/>
  <c r="J23" i="58"/>
  <c r="I19" i="58"/>
  <c r="G39" i="58" l="1"/>
  <c r="G38" i="58"/>
  <c r="G40" i="58"/>
  <c r="F43" i="58"/>
  <c r="F44" i="58" s="1"/>
  <c r="I23" i="58"/>
  <c r="I24" i="58"/>
  <c r="I25" i="58" s="1"/>
  <c r="I26" i="58" s="1"/>
  <c r="E43" i="58"/>
  <c r="E44" i="58" s="1"/>
  <c r="E41" i="58"/>
  <c r="E42" i="58" s="1"/>
  <c r="E40" i="58"/>
  <c r="E39" i="58"/>
  <c r="E38" i="58"/>
  <c r="J43" i="58"/>
  <c r="J44" i="58" s="1"/>
  <c r="J40" i="58"/>
  <c r="J39" i="58"/>
  <c r="J38" i="58"/>
  <c r="H43" i="58"/>
  <c r="H44" i="58" s="1"/>
  <c r="D39" i="58"/>
  <c r="D38" i="58"/>
  <c r="D40" i="58"/>
  <c r="D41" i="58"/>
  <c r="D42" i="58" s="1"/>
  <c r="H23" i="58"/>
  <c r="G43" i="58"/>
  <c r="G44" i="58" s="1"/>
  <c r="G41" i="58"/>
  <c r="G42" i="58" s="1"/>
  <c r="F41" i="58"/>
  <c r="F42" i="58" s="1"/>
  <c r="F38" i="58"/>
  <c r="I41" i="58"/>
  <c r="I42" i="58" s="1"/>
  <c r="F39" i="58"/>
  <c r="F40" i="58"/>
  <c r="H41" i="58"/>
  <c r="H42" i="58" s="1"/>
  <c r="J41" i="58"/>
  <c r="J42" i="58" s="1"/>
  <c r="I43" i="58"/>
  <c r="I44" i="58" s="1"/>
  <c r="I39" i="58"/>
  <c r="I38" i="58"/>
  <c r="I40" i="58"/>
  <c r="H38" i="58"/>
  <c r="H40" i="58"/>
  <c r="H39" i="58"/>
  <c r="D43" i="58"/>
  <c r="D44" i="5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U Dolgoruky</author>
  </authors>
  <commentList>
    <comment ref="D5" authorId="0" shapeId="0" xr:uid="{00000000-0006-0000-00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000-000002000000}">
      <text>
        <r>
          <rPr>
            <b/>
            <sz val="8"/>
            <color indexed="81"/>
            <rFont val="Tahoma"/>
            <family val="2"/>
          </rPr>
          <t>Michael U Dolgoruky:</t>
        </r>
        <r>
          <rPr>
            <sz val="8"/>
            <color indexed="81"/>
            <rFont val="Tahoma"/>
            <family val="2"/>
          </rPr>
          <t xml:space="preserve">
The official First Value ot the FUTURO-Plan.
For simplicity shown as </t>
        </r>
        <r>
          <rPr>
            <b/>
            <sz val="8"/>
            <color indexed="81"/>
            <rFont val="Tahoma"/>
            <family val="2"/>
          </rPr>
          <t>1</t>
        </r>
      </text>
    </comment>
    <comment ref="B7" authorId="0" shapeId="0" xr:uid="{00000000-0006-0000-0000-000003000000}">
      <text>
        <r>
          <rPr>
            <b/>
            <sz val="8"/>
            <color indexed="81"/>
            <rFont val="Tahoma"/>
            <family val="2"/>
          </rPr>
          <t>Michael U Dolgoruky:</t>
        </r>
        <r>
          <rPr>
            <sz val="8"/>
            <color indexed="81"/>
            <rFont val="Tahoma"/>
            <family val="2"/>
          </rPr>
          <t xml:space="preserve">
The official SECOND Value ot the FUTURO-Plan.
For simplicity shown as 14.
But can also Symbolize the GDP nominal value of each Country per person. 
You can change this Section for US$ adjustments
All Figures are automatically adjusting when you change the value</t>
        </r>
      </text>
    </comment>
    <comment ref="B8" authorId="0" shapeId="0" xr:uid="{00000000-0006-0000-0000-000004000000}">
      <text>
        <r>
          <rPr>
            <b/>
            <sz val="8"/>
            <color indexed="81"/>
            <rFont val="Tahoma"/>
            <family val="2"/>
          </rPr>
          <t xml:space="preserve">Michael U Dolgoruky:
</t>
        </r>
        <r>
          <rPr>
            <sz val="8"/>
            <color indexed="81"/>
            <rFont val="Tahoma"/>
            <family val="2"/>
          </rPr>
          <t xml:space="preserve">The official THIRD Value ot the FUTURO-Plan.
For simplicity shown as </t>
        </r>
        <r>
          <rPr>
            <b/>
            <sz val="8"/>
            <color indexed="81"/>
            <rFont val="Tahoma"/>
            <family val="2"/>
          </rPr>
          <t xml:space="preserve">30. 
It stands for 30 Years.
</t>
        </r>
        <r>
          <rPr>
            <sz val="8"/>
            <color indexed="81"/>
            <rFont val="Tahoma"/>
            <family val="2"/>
          </rPr>
          <t>The total value in Money Maximum guaranteed, or deposited. Or the Present Country GDP  x 30 Years.</t>
        </r>
      </text>
    </comment>
    <comment ref="D8" authorId="0" shapeId="0" xr:uid="{00000000-0006-0000-0000-000005000000}">
      <text>
        <r>
          <rPr>
            <b/>
            <sz val="8"/>
            <color indexed="81"/>
            <rFont val="Tahoma"/>
            <family val="2"/>
          </rPr>
          <t xml:space="preserve">Michael U Dolgoruky: 1 x 14 x 30 
</t>
        </r>
        <r>
          <rPr>
            <sz val="8"/>
            <color indexed="81"/>
            <rFont val="Tahoma"/>
            <family val="2"/>
          </rPr>
          <t>Youth Security Investment Distribution FIFFormula</t>
        </r>
      </text>
    </comment>
    <comment ref="H8" authorId="0" shapeId="0" xr:uid="{00000000-0006-0000-0000-000006000000}">
      <text>
        <r>
          <rPr>
            <b/>
            <sz val="8"/>
            <color indexed="81"/>
            <rFont val="Tahoma"/>
            <family val="2"/>
          </rPr>
          <t>Michael U Dolgoruky:</t>
        </r>
        <r>
          <rPr>
            <sz val="8"/>
            <color indexed="81"/>
            <rFont val="Tahoma"/>
            <family val="2"/>
          </rPr>
          <t xml:space="preserve">
Youth Security Investment Plan ( 4 Mayor Market Segments) FIFFormula. </t>
        </r>
      </text>
    </comment>
    <comment ref="D9" authorId="0" shapeId="0" xr:uid="{00000000-0006-0000-0000-000007000000}">
      <text>
        <r>
          <rPr>
            <b/>
            <sz val="8"/>
            <color indexed="81"/>
            <rFont val="Tahoma"/>
            <family val="2"/>
          </rPr>
          <t>Michael U Dolgoruky: el 100%</t>
        </r>
        <r>
          <rPr>
            <sz val="8"/>
            <color indexed="81"/>
            <rFont val="Tahoma"/>
            <family val="2"/>
          </rPr>
          <t xml:space="preserve">
The Total value Guaranteed PIB of the Country.
This is the FIRST important figure of the FIFFormula ( 1 x 14 x 30).
This is the TOTAL MONTHLY Allowance to the Beneficiary/Participant.</t>
        </r>
      </text>
    </comment>
    <comment ref="E9" authorId="0" shapeId="0" xr:uid="{00000000-0006-0000-00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FIFFormula for the Beneficiary/Participant</t>
        </r>
      </text>
    </comment>
    <comment ref="F9" authorId="0" shapeId="0" xr:uid="{00000000-0006-0000-0000-000009000000}">
      <text>
        <r>
          <rPr>
            <b/>
            <sz val="8"/>
            <color indexed="81"/>
            <rFont val="Tahoma"/>
            <family val="2"/>
          </rPr>
          <t>Michael U Dolgoruky: 60% Private</t>
        </r>
        <r>
          <rPr>
            <sz val="8"/>
            <color indexed="81"/>
            <rFont val="Tahoma"/>
            <family val="2"/>
          </rPr>
          <t xml:space="preserve">
This Money is freely distributed by the legal Tutors and/or Beneficiary/Participant for Family use. The Legal tutors are responsible until the Beneficiary/Participant reaches 18 Years</t>
        </r>
      </text>
    </comment>
    <comment ref="G9" authorId="0" shapeId="0" xr:uid="{00000000-0006-0000-00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0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0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0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0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0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0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0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000-000012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G26" authorId="0" shapeId="0" xr:uid="{00000000-0006-0000-0000-000013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C28" authorId="0" shapeId="0" xr:uid="{00000000-0006-0000-0000-000014000000}">
      <text>
        <r>
          <rPr>
            <b/>
            <sz val="8"/>
            <color indexed="81"/>
            <rFont val="Tahoma"/>
            <family val="2"/>
          </rPr>
          <t>Michael U Dolgoruky:</t>
        </r>
        <r>
          <rPr>
            <sz val="8"/>
            <color indexed="81"/>
            <rFont val="Tahoma"/>
            <family val="2"/>
          </rPr>
          <t xml:space="preserve">
The Ratio of Interest!
Negotiated between the beneficiary/participant with a minimum of 4% Annual Interest on the Total Capital guaranteed for a period of 30 YEARS. This Capital is considered a FIXED Monetary Value for the Economic mechanisms that can be established in using government guaranties, banking instruments etc.  The Guarantor compromises to not withdraw the Capital or assign the control of the same. The Economic mechanisms are paying the Yearly Interest.</t>
        </r>
      </text>
    </comment>
    <comment ref="D28" authorId="0" shapeId="0" xr:uid="{00000000-0006-0000-00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0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0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0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0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0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0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0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0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000-00001E000000}">
      <text>
        <r>
          <rPr>
            <b/>
            <sz val="8"/>
            <color indexed="81"/>
            <rFont val="Tahoma"/>
            <family val="2"/>
          </rPr>
          <t>Michael U Dolgoruky:</t>
        </r>
        <r>
          <rPr>
            <sz val="8"/>
            <color indexed="81"/>
            <rFont val="Tahoma"/>
            <family val="2"/>
          </rPr>
          <t xml:space="preserve">
La Suma Total en To Moneda para  el mechanism Economical para los 30 Años de Guarantee por parte del Guarantor</t>
        </r>
      </text>
    </comment>
    <comment ref="C30" authorId="0" shapeId="0" xr:uid="{00000000-0006-0000-00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000-000020000000}">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
A perfect System for any form of politics, companies that like to create wealth or simply to create collateral assets, that can easy serve to as Guarantee for the Pension plan a country currently is applying.</t>
        </r>
      </text>
    </comment>
    <comment ref="C32" authorId="0" shapeId="0" xr:uid="{E8BE589D-4C10-4496-A811-EAD37C7E5F1B}">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000-000022000000}">
      <text>
        <r>
          <rPr>
            <b/>
            <sz val="8"/>
            <color indexed="81"/>
            <rFont val="Tahoma"/>
            <family val="2"/>
          </rPr>
          <t>Michael U Dolgoruky:</t>
        </r>
        <r>
          <rPr>
            <sz val="8"/>
            <color indexed="81"/>
            <rFont val="Tahoma"/>
            <family val="2"/>
          </rPr>
          <t xml:space="preserve">
The TOTAL Interest paid by the Monetary Institution, Bank and/or Economic mechanism, paid out over the total of 30 YEARS for the beneficiary/Participant </t>
        </r>
      </text>
    </comment>
    <comment ref="C34" authorId="0" shapeId="0" xr:uid="{00000000-0006-0000-0000-000023000000}">
      <text>
        <r>
          <rPr>
            <b/>
            <sz val="8"/>
            <color indexed="81"/>
            <rFont val="Tahoma"/>
            <family val="2"/>
          </rPr>
          <t>Michael U Dolgoruky:</t>
        </r>
        <r>
          <rPr>
            <sz val="8"/>
            <color indexed="81"/>
            <rFont val="Tahoma"/>
            <family val="2"/>
          </rPr>
          <t xml:space="preserve">
The TOTAL amount for 30 Years of Confirmed Guarantee for the Beneficiaries / Participants.
This quantity is the THIRD part of the  FORMULA &gt;&gt;&gt;&gt;  30 YEARS</t>
        </r>
      </text>
    </comment>
    <comment ref="C35" authorId="0" shapeId="0" xr:uid="{00000000-0006-0000-0000-000024000000}">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
A perfect System for any form of politics, companies that like to create wealth or simply to create collateral assets, that can easy serve to as Guarantee for the Pension plan a country currently is applying.</t>
        </r>
      </text>
    </comment>
    <comment ref="C36" authorId="0" shapeId="0" xr:uid="{00000000-0006-0000-00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000-000026000000}">
      <text>
        <r>
          <rPr>
            <b/>
            <sz val="8"/>
            <color indexed="81"/>
            <rFont val="Tahoma"/>
            <family val="2"/>
          </rPr>
          <t>Michael U Dolgoruky:</t>
        </r>
        <r>
          <rPr>
            <sz val="8"/>
            <color indexed="81"/>
            <rFont val="Tahoma"/>
            <family val="2"/>
          </rPr>
          <t xml:space="preserve">
The Re-Investment on an Annual calculation we can consider as another interesting constancy and very interesting which will allow you to get a good overview about the Value Added Monetary options applying the FIFFormula, allowing a great response towards inflation etc. Those information are orientation to show you the potential of the FUTURO-Plan</t>
        </r>
      </text>
    </comment>
    <comment ref="C38" authorId="0" shapeId="0" xr:uid="{00000000-0006-0000-0000-000027000000}">
      <text>
        <r>
          <rPr>
            <b/>
            <sz val="8"/>
            <color indexed="81"/>
            <rFont val="Tahoma"/>
            <family val="2"/>
          </rPr>
          <t>Michael U Dolgoruky:</t>
        </r>
        <r>
          <rPr>
            <sz val="8"/>
            <color indexed="81"/>
            <rFont val="Tahoma"/>
            <family val="2"/>
          </rPr>
          <t xml:space="preserve">
Invest into Private Banking a 20%
This  partial Investment of the EXTRAS income with the compounded Annual interest </t>
        </r>
      </text>
    </comment>
    <comment ref="C39" authorId="0" shapeId="0" xr:uid="{00000000-0006-0000-0000-000028000000}">
      <text>
        <r>
          <rPr>
            <b/>
            <sz val="8"/>
            <color indexed="81"/>
            <rFont val="Tahoma"/>
            <family val="2"/>
          </rPr>
          <t>Michael U Dolgoruky:</t>
        </r>
        <r>
          <rPr>
            <sz val="8"/>
            <color indexed="81"/>
            <rFont val="Tahoma"/>
            <family val="2"/>
          </rPr>
          <t xml:space="preserve">
Invest into PRIME Banking a 40%
This  partial Investment of the EXTRAS income with the compounded Annual interest
A huge opportunity for economists. Remember we handle a 30 Years Investment and not only 14 month, to point out the Global Vision.</t>
        </r>
      </text>
    </comment>
    <comment ref="C40" authorId="0" shapeId="0" xr:uid="{00000000-0006-0000-0000-000029000000}">
      <text>
        <r>
          <rPr>
            <b/>
            <sz val="8"/>
            <color indexed="81"/>
            <rFont val="Tahoma"/>
            <family val="2"/>
          </rPr>
          <t>Michael U Dolgoruky:</t>
        </r>
        <r>
          <rPr>
            <sz val="8"/>
            <color indexed="81"/>
            <rFont val="Tahoma"/>
            <family val="2"/>
          </rPr>
          <t xml:space="preserve">
Invest into Institutional Banking a 40%
This  partial Investment of the EXTRAS income with the compounded Annual interest
A huge opportunity for economists. Remember we handle a 30 Years Investment and not only 14 month, to point out the Global Vision.
</t>
        </r>
      </text>
    </comment>
    <comment ref="C41" authorId="0" shapeId="0" xr:uid="{00000000-0006-0000-0000-00002A000000}">
      <text>
        <r>
          <rPr>
            <b/>
            <sz val="8"/>
            <color indexed="81"/>
            <rFont val="Tahoma"/>
            <family val="2"/>
          </rPr>
          <t>Michael U Dolgoruky:</t>
        </r>
        <r>
          <rPr>
            <sz val="8"/>
            <color indexed="81"/>
            <rFont val="Tahoma"/>
            <family val="2"/>
          </rPr>
          <t xml:space="preserve">
The Interest of the Interest.
The total Sum accumulated Investment of the EXTRAS compounded earnings.</t>
        </r>
      </text>
    </comment>
    <comment ref="I41" authorId="0" shapeId="0" xr:uid="{00000000-0006-0000-0000-00002B000000}">
      <text>
        <r>
          <rPr>
            <b/>
            <sz val="8"/>
            <color indexed="81"/>
            <rFont val="Tahoma"/>
            <family val="2"/>
          </rPr>
          <t>Michael U Dolgoruky:</t>
        </r>
        <r>
          <rPr>
            <sz val="8"/>
            <color indexed="81"/>
            <rFont val="Tahoma"/>
            <family val="2"/>
          </rPr>
          <t xml:space="preserve">
</t>
        </r>
      </text>
    </comment>
    <comment ref="C42" authorId="0" shapeId="0" xr:uid="{00000000-0006-0000-0000-00002C000000}">
      <text>
        <r>
          <rPr>
            <b/>
            <sz val="8"/>
            <color indexed="81"/>
            <rFont val="Tahoma"/>
            <family val="2"/>
          </rPr>
          <t>Michael U Dolgoruky:</t>
        </r>
        <r>
          <rPr>
            <sz val="8"/>
            <color indexed="81"/>
            <rFont val="Tahoma"/>
            <family val="2"/>
          </rPr>
          <t xml:space="preserve">
The Re-Investment on an Annual calculation we can consider as another interesting constancy and very interesting which will allow you to get a good overview about the Value Added Monetary options applying the FIFFormula, allowing a great response towards inflation etc. Those information are orientation to show you the potential of the FUTURO-Plan
Here we only show the figures of interest accumulating per (1) Year </t>
        </r>
      </text>
    </comment>
    <comment ref="C43" authorId="0" shapeId="0" xr:uid="{00000000-0006-0000-0000-00002D000000}">
      <text>
        <r>
          <rPr>
            <b/>
            <sz val="8"/>
            <color indexed="81"/>
            <rFont val="Tahoma"/>
            <family val="2"/>
          </rPr>
          <t>Michael U Dolgoruky:</t>
        </r>
        <r>
          <rPr>
            <sz val="8"/>
            <color indexed="81"/>
            <rFont val="Tahoma"/>
            <family val="2"/>
          </rPr>
          <t xml:space="preserve">
The Interest of the Interest.
The total Sum of accumulated Interest of the EXTRAS compounded earnings for 30 YEARS.</t>
        </r>
      </text>
    </comment>
    <comment ref="C44" authorId="0" shapeId="0" xr:uid="{00000000-0006-0000-0000-00002E000000}">
      <text>
        <r>
          <rPr>
            <b/>
            <sz val="8"/>
            <color indexed="81"/>
            <rFont val="Tahoma"/>
            <family val="2"/>
          </rPr>
          <t>Michael U Dolgoruky:</t>
        </r>
        <r>
          <rPr>
            <sz val="8"/>
            <color indexed="81"/>
            <rFont val="Tahoma"/>
            <family val="2"/>
          </rPr>
          <t xml:space="preserve">
The Re-Investment on an Annual calculation we can consider as another interesting constancy and very interesting which will allow you to get a good overview about the Value Added Monetary options applying the FIFFormula, allowing a great response towards inflation etc. Those information are orientation to show you the potential of the FUTURO-Plan
Here we only show the figures of interest accumulating per (1) Year and have this value multiplied by 30 YEARS. Actual earnings would be much higher.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8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8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08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8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08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08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08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08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08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08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8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8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8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8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8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8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8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8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08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08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08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8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8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8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8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8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8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8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8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8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08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8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F349F5E0-7911-483A-9C55-4BFE86532E7F}">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8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08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08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08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8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08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08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08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08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0800-00002B000000}">
      <text>
        <r>
          <rPr>
            <b/>
            <sz val="8"/>
            <color indexed="81"/>
            <rFont val="Tahoma"/>
            <family val="2"/>
          </rPr>
          <t>Michael U Dolgoruky:</t>
        </r>
        <r>
          <rPr>
            <sz val="8"/>
            <color indexed="81"/>
            <rFont val="Tahoma"/>
            <family val="2"/>
          </rPr>
          <t xml:space="preserve">
</t>
        </r>
      </text>
    </comment>
    <comment ref="C42" authorId="0" shapeId="0" xr:uid="{00000000-0006-0000-08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08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08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00000000-0006-0000-0800-00002F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00000000-0006-0000-0800-00003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00000000-0006-0000-0800-000031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3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300-000002000000}">
      <text>
        <r>
          <rPr>
            <b/>
            <sz val="8"/>
            <color indexed="81"/>
            <rFont val="Tahoma"/>
            <family val="2"/>
          </rPr>
          <t>Michael U Dolgoruky:</t>
        </r>
        <r>
          <rPr>
            <sz val="8"/>
            <color indexed="81"/>
            <rFont val="Tahoma"/>
            <family val="2"/>
          </rPr>
          <t xml:space="preserve">
The official Value GDP divided into 14 month</t>
        </r>
      </text>
    </comment>
    <comment ref="B7" authorId="0" shapeId="0" xr:uid="{00000000-0006-0000-03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300-000004000000}">
      <text>
        <r>
          <rPr>
            <b/>
            <sz val="8"/>
            <color indexed="81"/>
            <rFont val="Tahoma"/>
            <family val="2"/>
          </rPr>
          <t>Michael U Dolgoruky:</t>
        </r>
        <r>
          <rPr>
            <sz val="8"/>
            <color indexed="81"/>
            <rFont val="Tahoma"/>
            <family val="2"/>
          </rPr>
          <t xml:space="preserve">
The total value in US$ guaranteed like it shows in your Country GDP  x 30 Years</t>
        </r>
      </text>
    </comment>
    <comment ref="D8" authorId="0" shapeId="0" xr:uid="{00000000-0006-0000-0300-000005000000}">
      <text>
        <r>
          <rPr>
            <b/>
            <sz val="8"/>
            <color indexed="81"/>
            <rFont val="Tahoma"/>
            <family val="2"/>
          </rPr>
          <t xml:space="preserve">Michael U Dolgoruky: 1 x 14 x 30 </t>
        </r>
        <r>
          <rPr>
            <sz val="8"/>
            <color indexed="81"/>
            <rFont val="Tahoma"/>
            <family val="2"/>
          </rPr>
          <t>LA FORMULA
Inversion InterModular de Jovenes/Family FIFFormula</t>
        </r>
      </text>
    </comment>
    <comment ref="H8" authorId="0" shapeId="0" xr:uid="{00000000-0006-0000-0300-000006000000}">
      <text>
        <r>
          <rPr>
            <b/>
            <sz val="8"/>
            <color indexed="81"/>
            <rFont val="Tahoma"/>
            <family val="2"/>
          </rPr>
          <t>Michael U Dolgoruky:</t>
        </r>
        <r>
          <rPr>
            <sz val="8"/>
            <color indexed="81"/>
            <rFont val="Tahoma"/>
            <family val="2"/>
          </rPr>
          <t xml:space="preserve">
La Inversion InterModular en La SEGURIDAD del Joven/Beneficiates/Participant con las (4 Segments Principals para una Vida InterModular)</t>
        </r>
      </text>
    </comment>
    <comment ref="D9" authorId="0" shapeId="0" xr:uid="{00000000-0006-0000-0300-000007000000}">
      <text>
        <r>
          <rPr>
            <b/>
            <sz val="8"/>
            <color indexed="81"/>
            <rFont val="Tahoma"/>
            <family val="2"/>
          </rPr>
          <t>Michael U Dolgoruky: el 100%</t>
        </r>
        <r>
          <rPr>
            <sz val="8"/>
            <color indexed="81"/>
            <rFont val="Tahoma"/>
            <family val="2"/>
          </rPr>
          <t xml:space="preserve">
The Total value Guaranteed PIB of the Country.
This is the FIRST important figure of the FIFFormula ( 1 x 14 x 30).
This is the TOTAL MONTHLY Allowance to the Beneficiary/Participant.</t>
        </r>
      </text>
    </comment>
    <comment ref="E9" authorId="0" shapeId="0" xr:uid="{00000000-0006-0000-03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FIFFormula for the Beneficiary/Participant</t>
        </r>
      </text>
    </comment>
    <comment ref="F9" authorId="0" shapeId="0" xr:uid="{00000000-0006-0000-0300-000009000000}">
      <text>
        <r>
          <rPr>
            <b/>
            <sz val="8"/>
            <color indexed="81"/>
            <rFont val="Tahoma"/>
            <family val="2"/>
          </rPr>
          <t>Michael U Dolgoruky:</t>
        </r>
        <r>
          <rPr>
            <sz val="8"/>
            <color indexed="81"/>
            <rFont val="Tahoma"/>
            <family val="2"/>
          </rPr>
          <t xml:space="preserve">
This Money is freely distributed by the legal Tutors and/or Beneficiary/Participant for Family use. The Legal tutors are responsible until the Beneficiary/Participant reaches 18 Years</t>
        </r>
      </text>
    </comment>
    <comment ref="G9" authorId="0" shapeId="0" xr:uid="{00000000-0006-0000-03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3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3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3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3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3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3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3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300-000012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G26" authorId="0" shapeId="0" xr:uid="{00000000-0006-0000-0300-000013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C28" authorId="0" shapeId="0" xr:uid="{00000000-0006-0000-0300-000014000000}">
      <text>
        <r>
          <rPr>
            <b/>
            <sz val="8"/>
            <color indexed="81"/>
            <rFont val="Tahoma"/>
            <family val="2"/>
          </rPr>
          <t>Michael U Dolgoruky:</t>
        </r>
        <r>
          <rPr>
            <sz val="8"/>
            <color indexed="81"/>
            <rFont val="Tahoma"/>
            <family val="2"/>
          </rPr>
          <t xml:space="preserve">
The Ratio of Interest!
Negotiated between the beneficiary/participant with a minimum of 4% Annual Interest on the Total Capital guaranteed for a period of 30 YEARS. This Capital is considered a FIXED Monetary Value for the Economic mechanisms that can be established in using government guaranties, banking instruments etc.  The Guarantor compromises to not withdraw the Capital or assign the control of the same. The Economic mechanisms are paying the Yearly Interest.</t>
        </r>
      </text>
    </comment>
    <comment ref="D28" authorId="0" shapeId="0" xr:uid="{00000000-0006-0000-03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3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3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3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3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3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3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3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3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300-00001E000000}">
      <text>
        <r>
          <rPr>
            <b/>
            <sz val="8"/>
            <color indexed="81"/>
            <rFont val="Tahoma"/>
            <family val="2"/>
          </rPr>
          <t>Michael U Dolgoruky:</t>
        </r>
        <r>
          <rPr>
            <sz val="8"/>
            <color indexed="81"/>
            <rFont val="Tahoma"/>
            <family val="2"/>
          </rPr>
          <t xml:space="preserve">
La Suma Total en To Moneda para  el mechanism Economical para los 30 Años de Guarantee por parte del Guarantor</t>
        </r>
      </text>
    </comment>
    <comment ref="C30" authorId="0" shapeId="0" xr:uid="{00000000-0006-0000-03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300-000020000000}">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
A perfect System for any form of politics, companies that like to create wealth or simply to create collateral assets, that can easy serve to as Guarantee for the Pension plan a country currently is applying.</t>
        </r>
      </text>
    </comment>
    <comment ref="C32" authorId="0" shapeId="0" xr:uid="{FB5C95AC-E10B-4EB2-9C87-6E4D953C46DD}">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300-000022000000}">
      <text>
        <r>
          <rPr>
            <b/>
            <sz val="8"/>
            <color indexed="81"/>
            <rFont val="Tahoma"/>
            <family val="2"/>
          </rPr>
          <t>Michael U Dolgoruky:</t>
        </r>
        <r>
          <rPr>
            <sz val="8"/>
            <color indexed="81"/>
            <rFont val="Tahoma"/>
            <family val="2"/>
          </rPr>
          <t xml:space="preserve">
The TOTAL Interest paid by the Monetary Institution, Bank and/or Economic mechanism, paid out over the total of 30 YEARS for the beneficiary/Participant </t>
        </r>
      </text>
    </comment>
    <comment ref="C34" authorId="0" shapeId="0" xr:uid="{00000000-0006-0000-0300-000023000000}">
      <text>
        <r>
          <rPr>
            <b/>
            <sz val="8"/>
            <color indexed="81"/>
            <rFont val="Tahoma"/>
            <family val="2"/>
          </rPr>
          <t>Michael U Dolgoruky:</t>
        </r>
        <r>
          <rPr>
            <sz val="8"/>
            <color indexed="81"/>
            <rFont val="Tahoma"/>
            <family val="2"/>
          </rPr>
          <t xml:space="preserve">
The TOTAL amount for 30 Years of Confirmed Guarantee for the Beneficiaries / Participants.
This quantity is the THIRD part of the  FORMULA &gt;&gt;&gt;&gt;  30 YEARS</t>
        </r>
      </text>
    </comment>
    <comment ref="C35" authorId="0" shapeId="0" xr:uid="{00000000-0006-0000-0300-000024000000}">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
A perfect System for any form of politics, companies that like to create wealth or simply to create collateral assets, that can easy serve to as Guarantee for the Pension plan a country currently is applying.</t>
        </r>
      </text>
    </comment>
    <comment ref="C36" authorId="0" shapeId="0" xr:uid="{00000000-0006-0000-03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300-000026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t>
        </r>
      </text>
    </comment>
    <comment ref="C38" authorId="0" shapeId="0" xr:uid="{00000000-0006-0000-0300-000027000000}">
      <text>
        <r>
          <rPr>
            <b/>
            <sz val="8"/>
            <color indexed="81"/>
            <rFont val="Tahoma"/>
            <family val="2"/>
          </rPr>
          <t>Michael U Dolgoruky:</t>
        </r>
        <r>
          <rPr>
            <sz val="8"/>
            <color indexed="81"/>
            <rFont val="Tahoma"/>
            <family val="2"/>
          </rPr>
          <t xml:space="preserve">
Invest into Private Banking a 20%
This  partial Investment of the EXTRAS income with the compounded Annual interest </t>
        </r>
      </text>
    </comment>
    <comment ref="C39" authorId="0" shapeId="0" xr:uid="{00000000-0006-0000-0300-000028000000}">
      <text>
        <r>
          <rPr>
            <b/>
            <sz val="8"/>
            <color indexed="81"/>
            <rFont val="Tahoma"/>
            <family val="2"/>
          </rPr>
          <t>Michael U Dolgoruky:</t>
        </r>
        <r>
          <rPr>
            <sz val="8"/>
            <color indexed="81"/>
            <rFont val="Tahoma"/>
            <family val="2"/>
          </rPr>
          <t xml:space="preserve">
Invest into PRIME Banking a 40%
This  partial Investment of the EXTRAS income with the compounded Annual interest
A huge opportunity for economists. Remember we handle a 30 Years Investment and not only 14 month, to point out the Global Vision.</t>
        </r>
      </text>
    </comment>
    <comment ref="C40" authorId="0" shapeId="0" xr:uid="{00000000-0006-0000-0300-000029000000}">
      <text>
        <r>
          <rPr>
            <b/>
            <sz val="8"/>
            <color indexed="81"/>
            <rFont val="Tahoma"/>
            <family val="2"/>
          </rPr>
          <t>Michael U Dolgoruky:</t>
        </r>
        <r>
          <rPr>
            <sz val="8"/>
            <color indexed="81"/>
            <rFont val="Tahoma"/>
            <family val="2"/>
          </rPr>
          <t xml:space="preserve">
Invest into Institutional Banking a 40%
This  partial Investment of the EXTRAS income with the compounded Annual interest
A huge opportunity for economists. Remember we handle a 30 Years Investment and not only 14 month, to point out the Global Vision.
</t>
        </r>
      </text>
    </comment>
    <comment ref="C41" authorId="0" shapeId="0" xr:uid="{00000000-0006-0000-0300-00002A000000}">
      <text>
        <r>
          <rPr>
            <b/>
            <sz val="8"/>
            <color indexed="81"/>
            <rFont val="Tahoma"/>
            <family val="2"/>
          </rPr>
          <t>Michael U Dolgoruky:</t>
        </r>
        <r>
          <rPr>
            <sz val="8"/>
            <color indexed="81"/>
            <rFont val="Tahoma"/>
            <family val="2"/>
          </rPr>
          <t xml:space="preserve">
The Interest of the Interest.
The total Sum accumulated Investment of the EXTRAS compounded earnings.</t>
        </r>
      </text>
    </comment>
    <comment ref="I41" authorId="0" shapeId="0" xr:uid="{00000000-0006-0000-0300-00002B000000}">
      <text>
        <r>
          <rPr>
            <b/>
            <sz val="8"/>
            <color indexed="81"/>
            <rFont val="Tahoma"/>
            <family val="2"/>
          </rPr>
          <t>Michael U Dolgoruky:</t>
        </r>
        <r>
          <rPr>
            <sz val="8"/>
            <color indexed="81"/>
            <rFont val="Tahoma"/>
            <family val="2"/>
          </rPr>
          <t xml:space="preserve">
</t>
        </r>
      </text>
    </comment>
    <comment ref="C42" authorId="0" shapeId="0" xr:uid="{00000000-0006-0000-0300-00002C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t>
        </r>
      </text>
    </comment>
    <comment ref="C43" authorId="0" shapeId="0" xr:uid="{00000000-0006-0000-0300-00002D000000}">
      <text>
        <r>
          <rPr>
            <b/>
            <sz val="8"/>
            <color indexed="81"/>
            <rFont val="Tahoma"/>
            <family val="2"/>
          </rPr>
          <t>Michael U Dolgoruky:</t>
        </r>
        <r>
          <rPr>
            <sz val="8"/>
            <color indexed="81"/>
            <rFont val="Tahoma"/>
            <family val="2"/>
          </rPr>
          <t xml:space="preserve">
The Interest of the Interest.
The total Sum of accumulated Interest of the EXTRAS compounded earnings for 30 YEARS.</t>
        </r>
      </text>
    </comment>
    <comment ref="C44" authorId="0" shapeId="0" xr:uid="{00000000-0006-0000-0300-00002E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00000000-0006-0000-0300-00002F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00000000-0006-0000-0300-00003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00000000-0006-0000-0300-000031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9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9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09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9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09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09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09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09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09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09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9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9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9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9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9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9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9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9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09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09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09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9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9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9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9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9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9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9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9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9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09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9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56008715-376A-4340-8195-073555E4704D}">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9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09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09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09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9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09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09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09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09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0900-00002B000000}">
      <text>
        <r>
          <rPr>
            <b/>
            <sz val="8"/>
            <color indexed="81"/>
            <rFont val="Tahoma"/>
            <family val="2"/>
          </rPr>
          <t>Michael U Dolgoruky:</t>
        </r>
        <r>
          <rPr>
            <sz val="8"/>
            <color indexed="81"/>
            <rFont val="Tahoma"/>
            <family val="2"/>
          </rPr>
          <t xml:space="preserve">
</t>
        </r>
      </text>
    </comment>
    <comment ref="C42" authorId="0" shapeId="0" xr:uid="{00000000-0006-0000-09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09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09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00000000-0006-0000-0900-00002F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00000000-0006-0000-0900-00003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00000000-0006-0000-0900-000031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B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B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0B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B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0B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0B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0B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0B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0B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0B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B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B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B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B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B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B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B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B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0B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0B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0B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B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B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B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B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B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B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B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B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B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0B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B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EF1CF795-107E-4A71-AC1E-969B5DB1BF8F}">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B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0B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0B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0B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B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0B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0B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0B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0B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0B00-00002B000000}">
      <text>
        <r>
          <rPr>
            <b/>
            <sz val="8"/>
            <color indexed="81"/>
            <rFont val="Tahoma"/>
            <family val="2"/>
          </rPr>
          <t>Michael U Dolgoruky:</t>
        </r>
        <r>
          <rPr>
            <sz val="8"/>
            <color indexed="81"/>
            <rFont val="Tahoma"/>
            <family val="2"/>
          </rPr>
          <t xml:space="preserve">
</t>
        </r>
      </text>
    </comment>
    <comment ref="C42" authorId="0" shapeId="0" xr:uid="{00000000-0006-0000-0B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0B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0B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00000000-0006-0000-0B00-00002F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00000000-0006-0000-0B00-00003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00000000-0006-0000-0B00-000031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A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A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0A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A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0A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0A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0A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0A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0A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0A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A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A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A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A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A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A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A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A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0A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0A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0A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A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A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A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A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A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A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A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A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30" authorId="0" shapeId="0" xr:uid="{00000000-0006-0000-0A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A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1CE7202F-85E4-4B2B-A1AF-E1CCD469E937}">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A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0A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0A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0A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A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0A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0A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0A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0A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0A00-00002B000000}">
      <text>
        <r>
          <rPr>
            <b/>
            <sz val="8"/>
            <color indexed="81"/>
            <rFont val="Tahoma"/>
            <family val="2"/>
          </rPr>
          <t>Michael U Dolgoruky:</t>
        </r>
        <r>
          <rPr>
            <sz val="8"/>
            <color indexed="81"/>
            <rFont val="Tahoma"/>
            <family val="2"/>
          </rPr>
          <t xml:space="preserve">
</t>
        </r>
      </text>
    </comment>
    <comment ref="C42" authorId="0" shapeId="0" xr:uid="{00000000-0006-0000-0A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0A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0A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00000000-0006-0000-0A00-00002F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00000000-0006-0000-0A00-00003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00000000-0006-0000-0A00-000031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4EE0BDE7-AAF5-43D3-A0C4-D7414BD9393F}">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CD2C55A8-5F8C-473B-B200-22D0FCCAA0E6}">
      <text>
        <r>
          <rPr>
            <b/>
            <sz val="8"/>
            <color indexed="81"/>
            <rFont val="Tahoma"/>
            <family val="2"/>
          </rPr>
          <t>Michael U Dolgoruky:</t>
        </r>
        <r>
          <rPr>
            <sz val="8"/>
            <color indexed="81"/>
            <rFont val="Tahoma"/>
            <family val="2"/>
          </rPr>
          <t xml:space="preserve">
The official Value GDP divided into 14 month</t>
        </r>
      </text>
    </comment>
    <comment ref="B7" authorId="0" shapeId="0" xr:uid="{7DBFB078-73D3-4120-9331-D0C34DC05B5A}">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FA1A4C2D-6FE4-440A-BA38-A0521D1DF5D3}">
      <text>
        <r>
          <rPr>
            <b/>
            <sz val="8"/>
            <color indexed="81"/>
            <rFont val="Tahoma"/>
            <family val="2"/>
          </rPr>
          <t>Michael U Dolgoruky:</t>
        </r>
        <r>
          <rPr>
            <sz val="8"/>
            <color indexed="81"/>
            <rFont val="Tahoma"/>
            <family val="2"/>
          </rPr>
          <t xml:space="preserve">
The total value in US$ guaranteed like it shows in your Country GDP  x 30 Years</t>
        </r>
      </text>
    </comment>
    <comment ref="D8" authorId="0" shapeId="0" xr:uid="{28EB4691-198C-4FA8-9ADD-E1158FF52FA6}">
      <text>
        <r>
          <rPr>
            <b/>
            <sz val="8"/>
            <color indexed="81"/>
            <rFont val="Tahoma"/>
            <family val="2"/>
          </rPr>
          <t xml:space="preserve">Michael U Dolgoruky: 1 x 14 x 30 </t>
        </r>
        <r>
          <rPr>
            <sz val="8"/>
            <color indexed="81"/>
            <rFont val="Tahoma"/>
            <family val="2"/>
          </rPr>
          <t>LA FORMULA
Inversion InterModular de Jovenes/Family FIFFormula</t>
        </r>
      </text>
    </comment>
    <comment ref="H8" authorId="0" shapeId="0" xr:uid="{D6111392-D10D-4BFA-9D18-D6B1CA72502D}">
      <text>
        <r>
          <rPr>
            <b/>
            <sz val="8"/>
            <color indexed="81"/>
            <rFont val="Tahoma"/>
            <family val="2"/>
          </rPr>
          <t>Michael U Dolgoruky:</t>
        </r>
        <r>
          <rPr>
            <sz val="8"/>
            <color indexed="81"/>
            <rFont val="Tahoma"/>
            <family val="2"/>
          </rPr>
          <t xml:space="preserve">
La Inversion InterModular en La SEGURIDAD del Joven/Beneficiates/Participant con las (4 Segments Principals para una Vida InterModular)</t>
        </r>
      </text>
    </comment>
    <comment ref="D9" authorId="0" shapeId="0" xr:uid="{0DD2C770-CB98-41E0-9BFF-48D5BD7E054B}">
      <text>
        <r>
          <rPr>
            <b/>
            <sz val="8"/>
            <color indexed="81"/>
            <rFont val="Tahoma"/>
            <family val="2"/>
          </rPr>
          <t>Michael U Dolgoruky: el 100%</t>
        </r>
        <r>
          <rPr>
            <sz val="8"/>
            <color indexed="81"/>
            <rFont val="Tahoma"/>
            <family val="2"/>
          </rPr>
          <t xml:space="preserve">
The Total value Guaranteed PIB of the Country.
This is the FIRST important figure of the FIFFormula ( 1 x 14 x 30).
This is the TOTAL MONTHLY Allowance to the Beneficiary/Participant.</t>
        </r>
      </text>
    </comment>
    <comment ref="E9" authorId="0" shapeId="0" xr:uid="{2BC55C9A-8A3E-4FEF-8B32-76301D306BE1}">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FIFFormula for the Beneficiary/Participant</t>
        </r>
      </text>
    </comment>
    <comment ref="F9" authorId="0" shapeId="0" xr:uid="{A6CE7902-5801-4326-96A1-612E3476A4CF}">
      <text>
        <r>
          <rPr>
            <b/>
            <sz val="8"/>
            <color indexed="81"/>
            <rFont val="Tahoma"/>
            <family val="2"/>
          </rPr>
          <t>Michael U Dolgoruky:</t>
        </r>
        <r>
          <rPr>
            <sz val="8"/>
            <color indexed="81"/>
            <rFont val="Tahoma"/>
            <family val="2"/>
          </rPr>
          <t xml:space="preserve">
This Money is freely distributed by the legal Tutors and/or Beneficiary/Participant for Family use. The Legal tutors are responsible until the Beneficiary/Participant reaches 18 Years</t>
        </r>
      </text>
    </comment>
    <comment ref="G9" authorId="0" shapeId="0" xr:uid="{5E423FC6-FDFF-43E9-B330-E1A22F55D89F}">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A44E9F08-E0B6-44AD-B8B2-A6C57FE7EC44}">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28EC70D4-C1A9-49D2-AC58-6326FB21CADF}">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A38821C3-BB49-4C47-AD02-B151779B2253}">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2EB4BF9F-D75D-473B-AF95-32BB531C9E37}">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7EBBC1BE-7A8D-4482-9BA1-8525D03C6C14}">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54356C9D-B663-44DC-9C66-847D511AD9C9}">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30553E9B-C4E6-4008-B61B-AA6797998E3C}">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E73A096F-3E5A-48BE-9F4B-5D55CBA88267}">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G26" authorId="0" shapeId="0" xr:uid="{F968DD3F-0A90-4574-B4B7-B801FB6577A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C28" authorId="0" shapeId="0" xr:uid="{EF3162BA-399A-4D5A-99B0-2C5F97332155}">
      <text>
        <r>
          <rPr>
            <b/>
            <sz val="8"/>
            <color indexed="81"/>
            <rFont val="Tahoma"/>
            <family val="2"/>
          </rPr>
          <t>Michael U Dolgoruky:</t>
        </r>
        <r>
          <rPr>
            <sz val="8"/>
            <color indexed="81"/>
            <rFont val="Tahoma"/>
            <family val="2"/>
          </rPr>
          <t xml:space="preserve">
The Ratio of Interest!
Negotiated between the beneficiary/participant with a minimum of 4% Annual Interest on the Total Capital guaranteed for a period of 30 YEARS. This Capital is considered a FIXED Monetary Value for the Economic mechanisms that can be established in using government guaranties, banking instruments etc.  The Guarantor compromises to not withdraw the Capital or assign the control of the same. The Economic mechanisms are paying the Yearly Interest.</t>
        </r>
      </text>
    </comment>
    <comment ref="D28" authorId="0" shapeId="0" xr:uid="{EFB9D24E-4022-4C9B-B45E-9C191627DEF0}">
      <text>
        <r>
          <rPr>
            <b/>
            <sz val="8"/>
            <color indexed="81"/>
            <rFont val="Tahoma"/>
            <family val="2"/>
          </rPr>
          <t>Michael U Dolgoruky:</t>
        </r>
        <r>
          <rPr>
            <sz val="8"/>
            <color indexed="81"/>
            <rFont val="Tahoma"/>
            <family val="2"/>
          </rPr>
          <t xml:space="preserve">
4% from Economics section in interest</t>
        </r>
      </text>
    </comment>
    <comment ref="E28" authorId="0" shapeId="0" xr:uid="{3499943D-D3B2-4BCB-BD32-6ADEA6A01D06}">
      <text>
        <r>
          <rPr>
            <b/>
            <sz val="8"/>
            <color indexed="81"/>
            <rFont val="Tahoma"/>
            <family val="2"/>
          </rPr>
          <t>Michael U Dolgoruky:</t>
        </r>
        <r>
          <rPr>
            <sz val="8"/>
            <color indexed="81"/>
            <rFont val="Tahoma"/>
            <family val="2"/>
          </rPr>
          <t xml:space="preserve">
5% from Economics section in interest</t>
        </r>
      </text>
    </comment>
    <comment ref="F28" authorId="0" shapeId="0" xr:uid="{6A21BC12-F7B6-4069-9544-CB30C41968A7}">
      <text>
        <r>
          <rPr>
            <b/>
            <sz val="8"/>
            <color indexed="81"/>
            <rFont val="Tahoma"/>
            <family val="2"/>
          </rPr>
          <t>Michael U Dolgoruky:</t>
        </r>
        <r>
          <rPr>
            <sz val="8"/>
            <color indexed="81"/>
            <rFont val="Tahoma"/>
            <family val="2"/>
          </rPr>
          <t xml:space="preserve">
6% from Economics section in interest</t>
        </r>
      </text>
    </comment>
    <comment ref="G28" authorId="0" shapeId="0" xr:uid="{53F7CF46-6312-4A03-84C9-9A6440178D75}">
      <text>
        <r>
          <rPr>
            <b/>
            <sz val="8"/>
            <color indexed="81"/>
            <rFont val="Tahoma"/>
            <family val="2"/>
          </rPr>
          <t>Michael U Dolgoruky:</t>
        </r>
        <r>
          <rPr>
            <sz val="8"/>
            <color indexed="81"/>
            <rFont val="Tahoma"/>
            <family val="2"/>
          </rPr>
          <t xml:space="preserve">
7% from Economics section in interest</t>
        </r>
      </text>
    </comment>
    <comment ref="H28" authorId="0" shapeId="0" xr:uid="{0EC1F470-884F-44AA-915E-99FDFCFD852A}">
      <text>
        <r>
          <rPr>
            <b/>
            <sz val="8"/>
            <color indexed="81"/>
            <rFont val="Tahoma"/>
            <family val="2"/>
          </rPr>
          <t>Michael U Dolgoruky:</t>
        </r>
        <r>
          <rPr>
            <sz val="8"/>
            <color indexed="81"/>
            <rFont val="Tahoma"/>
            <family val="2"/>
          </rPr>
          <t xml:space="preserve">
8% from Economics section in interest</t>
        </r>
      </text>
    </comment>
    <comment ref="I28" authorId="0" shapeId="0" xr:uid="{8484465F-1001-4905-819F-DDD43609471D}">
      <text>
        <r>
          <rPr>
            <b/>
            <sz val="8"/>
            <color indexed="81"/>
            <rFont val="Tahoma"/>
            <family val="2"/>
          </rPr>
          <t>Michael U Dolgoruky:</t>
        </r>
        <r>
          <rPr>
            <sz val="8"/>
            <color indexed="81"/>
            <rFont val="Tahoma"/>
            <family val="2"/>
          </rPr>
          <t xml:space="preserve">
9% from Economics section in interest</t>
        </r>
      </text>
    </comment>
    <comment ref="J28" authorId="0" shapeId="0" xr:uid="{8F7F42C2-B413-418E-8FEB-448744CEB89F}">
      <text>
        <r>
          <rPr>
            <b/>
            <sz val="8"/>
            <color indexed="81"/>
            <rFont val="Tahoma"/>
            <family val="2"/>
          </rPr>
          <t>Michael U Dolgoruky:</t>
        </r>
        <r>
          <rPr>
            <sz val="8"/>
            <color indexed="81"/>
            <rFont val="Tahoma"/>
            <family val="2"/>
          </rPr>
          <t xml:space="preserve">
10% from Economics section in interest</t>
        </r>
      </text>
    </comment>
    <comment ref="K28" authorId="0" shapeId="0" xr:uid="{EA224CEC-917B-47B3-A60F-E5F8FCCB0C06}">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8A6B5A21-6582-4200-AF27-E6DD3478EA24}">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2A2E04B8-C200-42CD-BFE0-912D7A4D650D}">
      <text>
        <r>
          <rPr>
            <b/>
            <sz val="8"/>
            <color indexed="81"/>
            <rFont val="Tahoma"/>
            <family val="2"/>
          </rPr>
          <t>Michael U Dolgoruky:</t>
        </r>
        <r>
          <rPr>
            <sz val="8"/>
            <color indexed="81"/>
            <rFont val="Tahoma"/>
            <family val="2"/>
          </rPr>
          <t xml:space="preserve">
La Suma Total en To Moneda para  el mechanism Economical para los 30 Años de Guarantee por parte del Guarantor</t>
        </r>
      </text>
    </comment>
    <comment ref="C30" authorId="0" shapeId="0" xr:uid="{474280C1-52DC-46B4-9370-487D4B9D1DE2}">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4C8DA7E3-CC35-443F-B066-ED6BD6A8F4D9}">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
A perfect System for any form of politics, companies that like to create wealth or simply to create collateral assets, that can easy serve to as Guarantee for the Pension plan a country currently is applying.</t>
        </r>
      </text>
    </comment>
    <comment ref="C32" authorId="0" shapeId="0" xr:uid="{258896C4-2AA2-4E31-A3B5-ABC904A4B399}">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1F2B8232-FBF2-49B4-850A-650978358966}">
      <text>
        <r>
          <rPr>
            <b/>
            <sz val="8"/>
            <color indexed="81"/>
            <rFont val="Tahoma"/>
            <family val="2"/>
          </rPr>
          <t>Michael U Dolgoruky:</t>
        </r>
        <r>
          <rPr>
            <sz val="8"/>
            <color indexed="81"/>
            <rFont val="Tahoma"/>
            <family val="2"/>
          </rPr>
          <t xml:space="preserve">
The TOTAL Interest paid by the Monetary Institution, Bank and/or Economic mechanism, paid out over the total of 30 YEARS for the beneficiary/Participant </t>
        </r>
      </text>
    </comment>
    <comment ref="C34" authorId="0" shapeId="0" xr:uid="{E032DD44-978C-47B9-8C74-9AC2F01086EA}">
      <text>
        <r>
          <rPr>
            <b/>
            <sz val="8"/>
            <color indexed="81"/>
            <rFont val="Tahoma"/>
            <family val="2"/>
          </rPr>
          <t>Michael U Dolgoruky:</t>
        </r>
        <r>
          <rPr>
            <sz val="8"/>
            <color indexed="81"/>
            <rFont val="Tahoma"/>
            <family val="2"/>
          </rPr>
          <t xml:space="preserve">
The TOTAL amount for 30 Years of Confirmed Guarantee for the Beneficiaries / Participants.
This quantity is the THIRD part of the  FORMULA &gt;&gt;&gt;&gt;  30 YEARS</t>
        </r>
      </text>
    </comment>
    <comment ref="C35" authorId="0" shapeId="0" xr:uid="{7CFDB4C7-7AAC-4FF9-8771-B618610F17FC}">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
A perfect System for any form of politics, companies that like to create wealth or simply to create collateral assets, that can easy serve to as Guarantee for the Pension plan a country currently is applying.</t>
        </r>
      </text>
    </comment>
    <comment ref="C36" authorId="0" shapeId="0" xr:uid="{8F82BA0A-D284-4E68-8E77-B7DCAE5BA7F1}">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725FD2FA-F147-4C2B-AC9F-C387E2E8C0A6}">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t>
        </r>
      </text>
    </comment>
    <comment ref="C38" authorId="0" shapeId="0" xr:uid="{509A100C-D694-4055-86E9-56037D22D675}">
      <text>
        <r>
          <rPr>
            <b/>
            <sz val="8"/>
            <color indexed="81"/>
            <rFont val="Tahoma"/>
            <family val="2"/>
          </rPr>
          <t>Michael U Dolgoruky:</t>
        </r>
        <r>
          <rPr>
            <sz val="8"/>
            <color indexed="81"/>
            <rFont val="Tahoma"/>
            <family val="2"/>
          </rPr>
          <t xml:space="preserve">
Invest into Private Banking a 20%
This  partial Investment of the EXTRAS income with the compounded Annual interest </t>
        </r>
      </text>
    </comment>
    <comment ref="C39" authorId="0" shapeId="0" xr:uid="{8CB12660-F8E2-41BD-B99A-4F6CC86DF735}">
      <text>
        <r>
          <rPr>
            <b/>
            <sz val="8"/>
            <color indexed="81"/>
            <rFont val="Tahoma"/>
            <family val="2"/>
          </rPr>
          <t>Michael U Dolgoruky:</t>
        </r>
        <r>
          <rPr>
            <sz val="8"/>
            <color indexed="81"/>
            <rFont val="Tahoma"/>
            <family val="2"/>
          </rPr>
          <t xml:space="preserve">
Invest into PRIME Banking a 40%
This  partial Investment of the EXTRAS income with the compounded Annual interest
A huge opportunity for economists. Remember we handle a 30 Years Investment and not only 14 month, to point out the Global Vision.</t>
        </r>
      </text>
    </comment>
    <comment ref="C40" authorId="0" shapeId="0" xr:uid="{A6474427-30D3-4F01-87E1-8238432ED728}">
      <text>
        <r>
          <rPr>
            <b/>
            <sz val="8"/>
            <color indexed="81"/>
            <rFont val="Tahoma"/>
            <family val="2"/>
          </rPr>
          <t>Michael U Dolgoruky:</t>
        </r>
        <r>
          <rPr>
            <sz val="8"/>
            <color indexed="81"/>
            <rFont val="Tahoma"/>
            <family val="2"/>
          </rPr>
          <t xml:space="preserve">
Invest into Institutional Banking a 40%
This  partial Investment of the EXTRAS income with the compounded Annual interest
A huge opportunity for economists. Remember we handle a 30 Years Investment and not only 14 month, to point out the Global Vision.
</t>
        </r>
      </text>
    </comment>
    <comment ref="C41" authorId="0" shapeId="0" xr:uid="{9BF6979D-00DB-4C80-ACD5-95F31F552384}">
      <text>
        <r>
          <rPr>
            <b/>
            <sz val="8"/>
            <color indexed="81"/>
            <rFont val="Tahoma"/>
            <family val="2"/>
          </rPr>
          <t>Michael U Dolgoruky:</t>
        </r>
        <r>
          <rPr>
            <sz val="8"/>
            <color indexed="81"/>
            <rFont val="Tahoma"/>
            <family val="2"/>
          </rPr>
          <t xml:space="preserve">
The Interest of the Interest.
The total Sum accumulated Investment of the EXTRAS compounded earnings.</t>
        </r>
      </text>
    </comment>
    <comment ref="I41" authorId="0" shapeId="0" xr:uid="{8CDE5116-BC52-47C1-A156-89DB390D2D59}">
      <text>
        <r>
          <rPr>
            <b/>
            <sz val="8"/>
            <color indexed="81"/>
            <rFont val="Tahoma"/>
            <family val="2"/>
          </rPr>
          <t>Michael U Dolgoruky:</t>
        </r>
        <r>
          <rPr>
            <sz val="8"/>
            <color indexed="81"/>
            <rFont val="Tahoma"/>
            <family val="2"/>
          </rPr>
          <t xml:space="preserve">
</t>
        </r>
      </text>
    </comment>
    <comment ref="C42" authorId="0" shapeId="0" xr:uid="{172C909C-4F5F-44A4-B9B1-9235497A354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t>
        </r>
      </text>
    </comment>
    <comment ref="C43" authorId="0" shapeId="0" xr:uid="{AEBF7FB8-BA22-4EC6-946B-B91156162429}">
      <text>
        <r>
          <rPr>
            <b/>
            <sz val="8"/>
            <color indexed="81"/>
            <rFont val="Tahoma"/>
            <family val="2"/>
          </rPr>
          <t>Michael U Dolgoruky:</t>
        </r>
        <r>
          <rPr>
            <sz val="8"/>
            <color indexed="81"/>
            <rFont val="Tahoma"/>
            <family val="2"/>
          </rPr>
          <t xml:space="preserve">
The Interest of the Interest.
The total Sum of accumulated Interest of the EXTRAS compounded earnings for 30 YEARS.</t>
        </r>
      </text>
    </comment>
    <comment ref="C44" authorId="0" shapeId="0" xr:uid="{7DD8B398-3FA0-4AE8-BD38-EC2D72067D0C}">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D5EE3E22-ECF8-42EE-BCFD-648A9851C09B}">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DA669D96-6A2A-46CB-BD91-F96D191DA5E5}">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E3ED7756-7500-4A59-978F-D8A03C12E348}">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63B79684-C387-4919-84CD-2CEB389B05CC}">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DCC127AA-5318-4F80-9FE6-D4BF6DD9C132}">
      <text>
        <r>
          <rPr>
            <b/>
            <sz val="8"/>
            <color indexed="81"/>
            <rFont val="Tahoma"/>
            <family val="2"/>
          </rPr>
          <t>Michael U Dolgoruky:</t>
        </r>
        <r>
          <rPr>
            <sz val="8"/>
            <color indexed="81"/>
            <rFont val="Tahoma"/>
            <family val="2"/>
          </rPr>
          <t xml:space="preserve">
The official Value GDP divided into 14 month</t>
        </r>
      </text>
    </comment>
    <comment ref="B7" authorId="0" shapeId="0" xr:uid="{5787CD6F-6181-4D36-821D-F12C07D2C04F}">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FC823886-8137-4996-9828-8682927D6EDB}">
      <text>
        <r>
          <rPr>
            <b/>
            <sz val="8"/>
            <color indexed="81"/>
            <rFont val="Tahoma"/>
            <family val="2"/>
          </rPr>
          <t>Michael U Dolgoruky:</t>
        </r>
        <r>
          <rPr>
            <sz val="8"/>
            <color indexed="81"/>
            <rFont val="Tahoma"/>
            <family val="2"/>
          </rPr>
          <t xml:space="preserve">
The total value in US$ guaranteed like it shows in your Country GDP  x 30 Years</t>
        </r>
      </text>
    </comment>
    <comment ref="D8" authorId="0" shapeId="0" xr:uid="{50F84B17-AA2E-42B3-8707-08F097535B3F}">
      <text>
        <r>
          <rPr>
            <b/>
            <sz val="8"/>
            <color indexed="81"/>
            <rFont val="Tahoma"/>
            <family val="2"/>
          </rPr>
          <t xml:space="preserve">Michael U Dolgoruky: 1 x 14 x 30 </t>
        </r>
        <r>
          <rPr>
            <sz val="8"/>
            <color indexed="81"/>
            <rFont val="Tahoma"/>
            <family val="2"/>
          </rPr>
          <t>LA FORMULA
Inversion InterModular de Jovenes/Family FIFFormula</t>
        </r>
      </text>
    </comment>
    <comment ref="H8" authorId="0" shapeId="0" xr:uid="{4520EE48-73AF-46CB-BBD0-0E16D160CC16}">
      <text>
        <r>
          <rPr>
            <b/>
            <sz val="8"/>
            <color indexed="81"/>
            <rFont val="Tahoma"/>
            <family val="2"/>
          </rPr>
          <t>Michael U Dolgoruky:</t>
        </r>
        <r>
          <rPr>
            <sz val="8"/>
            <color indexed="81"/>
            <rFont val="Tahoma"/>
            <family val="2"/>
          </rPr>
          <t xml:space="preserve">
La Inversion InterModular en La SEGURIDAD del Joven/Beneficiates/Participant con las (4 Segments Principals para una Vida InterModular)</t>
        </r>
      </text>
    </comment>
    <comment ref="D9" authorId="0" shapeId="0" xr:uid="{EC056713-6713-4153-9698-F37F23DA67BE}">
      <text>
        <r>
          <rPr>
            <b/>
            <sz val="8"/>
            <color indexed="81"/>
            <rFont val="Tahoma"/>
            <family val="2"/>
          </rPr>
          <t>Michael U Dolgoruky: el 100%</t>
        </r>
        <r>
          <rPr>
            <sz val="8"/>
            <color indexed="81"/>
            <rFont val="Tahoma"/>
            <family val="2"/>
          </rPr>
          <t xml:space="preserve">
The Total value Guaranteed PIB of the Country.
This is the FIRST important figure of the FIFFormula ( 1 x 14 x 30).
This is the TOTAL MONTHLY Allowance to the Beneficiary/Participant.</t>
        </r>
      </text>
    </comment>
    <comment ref="E9" authorId="0" shapeId="0" xr:uid="{018D9D5E-67BA-46B4-B99D-10F67BD3D17F}">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FIFFormula for the Beneficiary/Participant</t>
        </r>
      </text>
    </comment>
    <comment ref="F9" authorId="0" shapeId="0" xr:uid="{539C19B5-9CFB-46DB-8F86-05755E6A2254}">
      <text>
        <r>
          <rPr>
            <b/>
            <sz val="8"/>
            <color indexed="81"/>
            <rFont val="Tahoma"/>
            <family val="2"/>
          </rPr>
          <t>Michael U Dolgoruky:</t>
        </r>
        <r>
          <rPr>
            <sz val="8"/>
            <color indexed="81"/>
            <rFont val="Tahoma"/>
            <family val="2"/>
          </rPr>
          <t xml:space="preserve">
This Money is freely distributed by the legal Tutors and/or Beneficiary/Participant for Family use. The Legal tutors are responsible until the Beneficiary/Participant reaches 18 Years</t>
        </r>
      </text>
    </comment>
    <comment ref="G9" authorId="0" shapeId="0" xr:uid="{48E22CB1-C7C9-4899-B8E3-FC11A54728ED}">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824AA801-16AF-4E8A-9203-5AD3A33C4893}">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B251A13D-77A2-4BB8-92AE-BDCED61716C3}">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E8718E15-151A-4FB2-82AB-E0584B581DD9}">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1DF5F2E8-8E4A-482A-9AC1-4CB0FB6C51DE}">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97AB8FC8-46F0-4E8C-BC5B-0AA2156FC1D4}">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5171F227-AA4D-42B3-AE7F-3DA1BB962F52}">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B1EB3F5-D155-46AD-8A40-145D4090BE8C}">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576F9B1A-5863-4A93-835E-DF57BC022FAB}">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G26" authorId="0" shapeId="0" xr:uid="{87400A08-C402-4296-9074-927BE916BD44}">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C28" authorId="0" shapeId="0" xr:uid="{9C5BBE16-18DB-425D-89C8-EC4A9984F49B}">
      <text>
        <r>
          <rPr>
            <b/>
            <sz val="8"/>
            <color indexed="81"/>
            <rFont val="Tahoma"/>
            <family val="2"/>
          </rPr>
          <t>Michael U Dolgoruky:</t>
        </r>
        <r>
          <rPr>
            <sz val="8"/>
            <color indexed="81"/>
            <rFont val="Tahoma"/>
            <family val="2"/>
          </rPr>
          <t xml:space="preserve">
The Ratio of Interest!
Negotiated between the beneficiary/participant with a minimum of 4% Annual Interest on the Total Capital guaranteed for a period of 30 YEARS. This Capital is considered a FIXED Monetary Value for the Economic mechanisms that can be established in using government guaranties, banking instruments etc.  The Guarantor compromises to not withdraw the Capital or assign the control of the same. The Economic mechanisms are paying the Yearly Interest.</t>
        </r>
      </text>
    </comment>
    <comment ref="D28" authorId="0" shapeId="0" xr:uid="{388A6F1C-FAF5-4325-A34B-AE86DAEBCE19}">
      <text>
        <r>
          <rPr>
            <b/>
            <sz val="8"/>
            <color indexed="81"/>
            <rFont val="Tahoma"/>
            <family val="2"/>
          </rPr>
          <t>Michael U Dolgoruky:</t>
        </r>
        <r>
          <rPr>
            <sz val="8"/>
            <color indexed="81"/>
            <rFont val="Tahoma"/>
            <family val="2"/>
          </rPr>
          <t xml:space="preserve">
4% from Economics section in interest</t>
        </r>
      </text>
    </comment>
    <comment ref="E28" authorId="0" shapeId="0" xr:uid="{3FCA8F42-3B12-4B6E-8025-C89D3AA1B1FD}">
      <text>
        <r>
          <rPr>
            <b/>
            <sz val="8"/>
            <color indexed="81"/>
            <rFont val="Tahoma"/>
            <family val="2"/>
          </rPr>
          <t>Michael U Dolgoruky:</t>
        </r>
        <r>
          <rPr>
            <sz val="8"/>
            <color indexed="81"/>
            <rFont val="Tahoma"/>
            <family val="2"/>
          </rPr>
          <t xml:space="preserve">
5% from Economics section in interest</t>
        </r>
      </text>
    </comment>
    <comment ref="F28" authorId="0" shapeId="0" xr:uid="{3CE75100-B94A-4CF5-883C-CB5354836F9B}">
      <text>
        <r>
          <rPr>
            <b/>
            <sz val="8"/>
            <color indexed="81"/>
            <rFont val="Tahoma"/>
            <family val="2"/>
          </rPr>
          <t>Michael U Dolgoruky:</t>
        </r>
        <r>
          <rPr>
            <sz val="8"/>
            <color indexed="81"/>
            <rFont val="Tahoma"/>
            <family val="2"/>
          </rPr>
          <t xml:space="preserve">
6% from Economics section in interest</t>
        </r>
      </text>
    </comment>
    <comment ref="G28" authorId="0" shapeId="0" xr:uid="{27008160-9BC6-41E8-A38D-1CDFD0D3519B}">
      <text>
        <r>
          <rPr>
            <b/>
            <sz val="8"/>
            <color indexed="81"/>
            <rFont val="Tahoma"/>
            <family val="2"/>
          </rPr>
          <t>Michael U Dolgoruky:</t>
        </r>
        <r>
          <rPr>
            <sz val="8"/>
            <color indexed="81"/>
            <rFont val="Tahoma"/>
            <family val="2"/>
          </rPr>
          <t xml:space="preserve">
7% from Economics section in interest</t>
        </r>
      </text>
    </comment>
    <comment ref="H28" authorId="0" shapeId="0" xr:uid="{3447FB92-53D2-4655-9FE9-663CEDA47E00}">
      <text>
        <r>
          <rPr>
            <b/>
            <sz val="8"/>
            <color indexed="81"/>
            <rFont val="Tahoma"/>
            <family val="2"/>
          </rPr>
          <t>Michael U Dolgoruky:</t>
        </r>
        <r>
          <rPr>
            <sz val="8"/>
            <color indexed="81"/>
            <rFont val="Tahoma"/>
            <family val="2"/>
          </rPr>
          <t xml:space="preserve">
8% from Economics section in interest</t>
        </r>
      </text>
    </comment>
    <comment ref="I28" authorId="0" shapeId="0" xr:uid="{F18441E0-F252-49E7-AB08-C2AD4766C1F2}">
      <text>
        <r>
          <rPr>
            <b/>
            <sz val="8"/>
            <color indexed="81"/>
            <rFont val="Tahoma"/>
            <family val="2"/>
          </rPr>
          <t>Michael U Dolgoruky:</t>
        </r>
        <r>
          <rPr>
            <sz val="8"/>
            <color indexed="81"/>
            <rFont val="Tahoma"/>
            <family val="2"/>
          </rPr>
          <t xml:space="preserve">
9% from Economics section in interest</t>
        </r>
      </text>
    </comment>
    <comment ref="J28" authorId="0" shapeId="0" xr:uid="{01F8E203-45DE-4348-BA25-54980F4A98D4}">
      <text>
        <r>
          <rPr>
            <b/>
            <sz val="8"/>
            <color indexed="81"/>
            <rFont val="Tahoma"/>
            <family val="2"/>
          </rPr>
          <t>Michael U Dolgoruky:</t>
        </r>
        <r>
          <rPr>
            <sz val="8"/>
            <color indexed="81"/>
            <rFont val="Tahoma"/>
            <family val="2"/>
          </rPr>
          <t xml:space="preserve">
10% from Economics section in interest</t>
        </r>
      </text>
    </comment>
    <comment ref="K28" authorId="0" shapeId="0" xr:uid="{FDEB2C47-B789-4B6D-BDFC-404AEEDA6B6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9B220B6E-775A-400C-840A-BC56F369D6D4}">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8B3C493F-0BB2-45A3-BE54-5F33F05EE7DD}">
      <text>
        <r>
          <rPr>
            <b/>
            <sz val="8"/>
            <color indexed="81"/>
            <rFont val="Tahoma"/>
            <family val="2"/>
          </rPr>
          <t>Michael U Dolgoruky:</t>
        </r>
        <r>
          <rPr>
            <sz val="8"/>
            <color indexed="81"/>
            <rFont val="Tahoma"/>
            <family val="2"/>
          </rPr>
          <t xml:space="preserve">
La Suma Total en To Moneda para  el mechanism Economical para los 30 Años de Guarantee por parte del Guarantor</t>
        </r>
      </text>
    </comment>
    <comment ref="C30" authorId="0" shapeId="0" xr:uid="{F22FB544-5516-4856-9F73-F3405E90BA4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E7A5CC0C-51DB-4FD6-970F-B4AB52A487ED}">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
A perfect System for any form of politics, companies that like to create wealth or simply to create collateral assets, that can easy serve to as Guarantee for the Pension plan a country currently is applying.</t>
        </r>
      </text>
    </comment>
    <comment ref="C32" authorId="0" shapeId="0" xr:uid="{C46C2650-B93F-4760-B9A3-5F467806163B}">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5490C1FA-72CF-474F-B212-AB5C50E3E5B8}">
      <text>
        <r>
          <rPr>
            <b/>
            <sz val="8"/>
            <color indexed="81"/>
            <rFont val="Tahoma"/>
            <family val="2"/>
          </rPr>
          <t>Michael U Dolgoruky:</t>
        </r>
        <r>
          <rPr>
            <sz val="8"/>
            <color indexed="81"/>
            <rFont val="Tahoma"/>
            <family val="2"/>
          </rPr>
          <t xml:space="preserve">
The TOTAL Interest paid by the Monetary Institution, Bank and/or Economic mechanism, paid out over the total of 30 YEARS for the beneficiary/Participant </t>
        </r>
      </text>
    </comment>
    <comment ref="C34" authorId="0" shapeId="0" xr:uid="{FEF22D45-D725-4921-9B1C-EB6D1ACC357F}">
      <text>
        <r>
          <rPr>
            <b/>
            <sz val="8"/>
            <color indexed="81"/>
            <rFont val="Tahoma"/>
            <family val="2"/>
          </rPr>
          <t>Michael U Dolgoruky:</t>
        </r>
        <r>
          <rPr>
            <sz val="8"/>
            <color indexed="81"/>
            <rFont val="Tahoma"/>
            <family val="2"/>
          </rPr>
          <t xml:space="preserve">
The TOTAL amount for 30 Years of Confirmed Guarantee for the Beneficiaries / Participants.
This quantity is the THIRD part of the  FORMULA &gt;&gt;&gt;&gt;  30 YEARS</t>
        </r>
      </text>
    </comment>
    <comment ref="C35" authorId="0" shapeId="0" xr:uid="{42B26B70-4EDB-4A3F-B831-3BE2FF7808DA}">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
A perfect System for any form of politics, companies that like to create wealth or simply to create collateral assets, that can easy serve to as Guarantee for the Pension plan a country currently is applying.</t>
        </r>
      </text>
    </comment>
    <comment ref="C36" authorId="0" shapeId="0" xr:uid="{59AC32E5-2A97-41D8-A8D8-BE028D5F8BE1}">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4B95CB67-AD71-4A88-B596-CCDEC58FB587}">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t>
        </r>
      </text>
    </comment>
    <comment ref="C38" authorId="0" shapeId="0" xr:uid="{DDF604F3-C2BF-47AE-AAA7-21173BC05AF0}">
      <text>
        <r>
          <rPr>
            <b/>
            <sz val="8"/>
            <color indexed="81"/>
            <rFont val="Tahoma"/>
            <family val="2"/>
          </rPr>
          <t>Michael U Dolgoruky:</t>
        </r>
        <r>
          <rPr>
            <sz val="8"/>
            <color indexed="81"/>
            <rFont val="Tahoma"/>
            <family val="2"/>
          </rPr>
          <t xml:space="preserve">
Invest into Private Banking a 20%
This  partial Investment of the EXTRAS income with the compounded Annual interest </t>
        </r>
      </text>
    </comment>
    <comment ref="C39" authorId="0" shapeId="0" xr:uid="{8E6DA24C-72A0-49A6-B961-937CD5DCFF78}">
      <text>
        <r>
          <rPr>
            <b/>
            <sz val="8"/>
            <color indexed="81"/>
            <rFont val="Tahoma"/>
            <family val="2"/>
          </rPr>
          <t>Michael U Dolgoruky:</t>
        </r>
        <r>
          <rPr>
            <sz val="8"/>
            <color indexed="81"/>
            <rFont val="Tahoma"/>
            <family val="2"/>
          </rPr>
          <t xml:space="preserve">
Invest into PRIME Banking a 40%
This  partial Investment of the EXTRAS income with the compounded Annual interest
A huge opportunity for economists. Remember we handle a 30 Years Investment and not only 14 month, to point out the Global Vision.</t>
        </r>
      </text>
    </comment>
    <comment ref="C40" authorId="0" shapeId="0" xr:uid="{2BDA2241-01A6-463B-8CCA-56278CF86040}">
      <text>
        <r>
          <rPr>
            <b/>
            <sz val="8"/>
            <color indexed="81"/>
            <rFont val="Tahoma"/>
            <family val="2"/>
          </rPr>
          <t>Michael U Dolgoruky:</t>
        </r>
        <r>
          <rPr>
            <sz val="8"/>
            <color indexed="81"/>
            <rFont val="Tahoma"/>
            <family val="2"/>
          </rPr>
          <t xml:space="preserve">
Invest into Institutional Banking a 40%
This  partial Investment of the EXTRAS income with the compounded Annual interest
A huge opportunity for economists. Remember we handle a 30 Years Investment and not only 14 month, to point out the Global Vision.
</t>
        </r>
      </text>
    </comment>
    <comment ref="C41" authorId="0" shapeId="0" xr:uid="{0441B764-9B34-420C-B3E9-C027E1E0CADC}">
      <text>
        <r>
          <rPr>
            <b/>
            <sz val="8"/>
            <color indexed="81"/>
            <rFont val="Tahoma"/>
            <family val="2"/>
          </rPr>
          <t>Michael U Dolgoruky:</t>
        </r>
        <r>
          <rPr>
            <sz val="8"/>
            <color indexed="81"/>
            <rFont val="Tahoma"/>
            <family val="2"/>
          </rPr>
          <t xml:space="preserve">
The Interest of the Interest.
The total Sum accumulated Investment of the EXTRAS compounded earnings.</t>
        </r>
      </text>
    </comment>
    <comment ref="I41" authorId="0" shapeId="0" xr:uid="{B90A207B-8C75-4396-88A3-B930DE25B1A3}">
      <text>
        <r>
          <rPr>
            <b/>
            <sz val="8"/>
            <color indexed="81"/>
            <rFont val="Tahoma"/>
            <family val="2"/>
          </rPr>
          <t>Michael U Dolgoruky:</t>
        </r>
        <r>
          <rPr>
            <sz val="8"/>
            <color indexed="81"/>
            <rFont val="Tahoma"/>
            <family val="2"/>
          </rPr>
          <t xml:space="preserve">
</t>
        </r>
      </text>
    </comment>
    <comment ref="C42" authorId="0" shapeId="0" xr:uid="{B32E2670-2448-4271-89CC-3DE67E2CD3CD}">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t>
        </r>
      </text>
    </comment>
    <comment ref="C43" authorId="0" shapeId="0" xr:uid="{A6F604A4-2971-479A-8D7C-7162AB09DC50}">
      <text>
        <r>
          <rPr>
            <b/>
            <sz val="8"/>
            <color indexed="81"/>
            <rFont val="Tahoma"/>
            <family val="2"/>
          </rPr>
          <t>Michael U Dolgoruky:</t>
        </r>
        <r>
          <rPr>
            <sz val="8"/>
            <color indexed="81"/>
            <rFont val="Tahoma"/>
            <family val="2"/>
          </rPr>
          <t xml:space="preserve">
The Interest of the Interest.
The total Sum of accumulated Interest of the EXTRAS compounded earnings for 30 YEARS.</t>
        </r>
      </text>
    </comment>
    <comment ref="C44" authorId="0" shapeId="0" xr:uid="{602D869C-32A1-4461-BCAA-2F8EC8158161}">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AEBFCDAC-1E78-4849-B608-BC6E74A5640C}">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C15D1EDE-04BA-453E-B390-6D8FDC534DD1}">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DE3CC55B-FCCE-4F1F-B665-ECB8C92E4248}">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B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B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B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B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B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B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B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B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B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B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B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B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B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B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B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B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B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B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B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B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B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B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B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B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B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B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B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B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B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B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B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B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FCA7BF37-810A-47DC-A05A-CE232BF2791D}">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B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B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B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B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B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B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B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B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B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B00-00002B000000}">
      <text>
        <r>
          <rPr>
            <b/>
            <sz val="8"/>
            <color indexed="81"/>
            <rFont val="Tahoma"/>
            <family val="2"/>
          </rPr>
          <t>Michael U Dolgoruky:</t>
        </r>
        <r>
          <rPr>
            <sz val="8"/>
            <color indexed="81"/>
            <rFont val="Tahoma"/>
            <family val="2"/>
          </rPr>
          <t xml:space="preserve">
</t>
        </r>
      </text>
    </comment>
    <comment ref="C42" authorId="0" shapeId="0" xr:uid="{00000000-0006-0000-2B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B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B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B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B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B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B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B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B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B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E5A06DE4-AD3E-4FDC-B435-1AFFC7071D39}">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1D2B594B-6027-49D1-B4E6-DE02DAFB3354}">
      <text>
        <r>
          <rPr>
            <b/>
            <sz val="8"/>
            <color indexed="81"/>
            <rFont val="Tahoma"/>
            <family val="2"/>
          </rPr>
          <t>Michael U Dolgoruky:</t>
        </r>
        <r>
          <rPr>
            <sz val="8"/>
            <color indexed="81"/>
            <rFont val="Tahoma"/>
            <family val="2"/>
          </rPr>
          <t xml:space="preserve">
The official Value GDP divided into 14 month</t>
        </r>
      </text>
    </comment>
    <comment ref="B7" authorId="0" shapeId="0" xr:uid="{628AEE27-C65C-41C6-8F48-8A0BA3DA7DF8}">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FF4D8C1C-3156-46CC-B37F-F1FAD03AC270}">
      <text>
        <r>
          <rPr>
            <b/>
            <sz val="8"/>
            <color indexed="81"/>
            <rFont val="Tahoma"/>
            <family val="2"/>
          </rPr>
          <t>Michael U Dolgoruky:</t>
        </r>
        <r>
          <rPr>
            <sz val="8"/>
            <color indexed="81"/>
            <rFont val="Tahoma"/>
            <family val="2"/>
          </rPr>
          <t xml:space="preserve">
The total value in US$ guaranteed like it shows in your Country GDP  x 30 Years</t>
        </r>
      </text>
    </comment>
    <comment ref="D8" authorId="0" shapeId="0" xr:uid="{835C3BDC-D250-40CB-B202-55405FCBAEB8}">
      <text>
        <r>
          <rPr>
            <b/>
            <sz val="8"/>
            <color indexed="81"/>
            <rFont val="Tahoma"/>
            <family val="2"/>
          </rPr>
          <t xml:space="preserve">Michael U Dolgoruky: 1 x 14 x 30 </t>
        </r>
        <r>
          <rPr>
            <sz val="8"/>
            <color indexed="81"/>
            <rFont val="Tahoma"/>
            <family val="2"/>
          </rPr>
          <t>LA FORMULA
Inversion InterModular de Jovenes/Family FIFFormula</t>
        </r>
      </text>
    </comment>
    <comment ref="H8" authorId="0" shapeId="0" xr:uid="{D0FDBB68-1BEB-4144-AD98-948A915DB928}">
      <text>
        <r>
          <rPr>
            <b/>
            <sz val="8"/>
            <color indexed="81"/>
            <rFont val="Tahoma"/>
            <family val="2"/>
          </rPr>
          <t>Michael U Dolgoruky:</t>
        </r>
        <r>
          <rPr>
            <sz val="8"/>
            <color indexed="81"/>
            <rFont val="Tahoma"/>
            <family val="2"/>
          </rPr>
          <t xml:space="preserve">
La Inversion InterModular en La SEGURIDAD del Joven/Beneficiates/Participant con las (4 Segments Principals para una Vida InterModular)</t>
        </r>
      </text>
    </comment>
    <comment ref="D9" authorId="0" shapeId="0" xr:uid="{0D3C2CE2-ACB3-4A99-899A-56F6622EFF2E}">
      <text>
        <r>
          <rPr>
            <b/>
            <sz val="8"/>
            <color indexed="81"/>
            <rFont val="Tahoma"/>
            <family val="2"/>
          </rPr>
          <t>Michael U Dolgoruky: el 100%</t>
        </r>
        <r>
          <rPr>
            <sz val="8"/>
            <color indexed="81"/>
            <rFont val="Tahoma"/>
            <family val="2"/>
          </rPr>
          <t xml:space="preserve">
The Total value Guaranteed PIB of the Country.
This is the FIRST important figure of the FIFFormula ( 1 x 14 x 30).
This is the TOTAL MONTHLY Allowance to the Beneficiary/Participant.</t>
        </r>
      </text>
    </comment>
    <comment ref="E9" authorId="0" shapeId="0" xr:uid="{9AC48E2F-3749-44EE-BB47-D6C968D70E2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FIFFormula for the Beneficiary/Participant</t>
        </r>
      </text>
    </comment>
    <comment ref="F9" authorId="0" shapeId="0" xr:uid="{683C1C01-33FF-4AD6-A8FC-00082FC7A2E3}">
      <text>
        <r>
          <rPr>
            <b/>
            <sz val="8"/>
            <color indexed="81"/>
            <rFont val="Tahoma"/>
            <family val="2"/>
          </rPr>
          <t>Michael U Dolgoruky:</t>
        </r>
        <r>
          <rPr>
            <sz val="8"/>
            <color indexed="81"/>
            <rFont val="Tahoma"/>
            <family val="2"/>
          </rPr>
          <t xml:space="preserve">
This Money is freely distributed by the legal Tutors and/or Beneficiary/Participant for Family use. The Legal tutors are responsible until the Beneficiary/Participant reaches 18 Years</t>
        </r>
      </text>
    </comment>
    <comment ref="G9" authorId="0" shapeId="0" xr:uid="{AD0EAB05-CE5C-4946-9DE3-C780B932D764}">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CAA59769-7436-43DA-A893-3FF511FE93C1}">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A09080F0-C490-4F93-A490-656BD0B954F1}">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314CB56-68EB-4A5A-B283-46CDA3DBA76B}">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4B2AF611-A240-4D52-874A-B001AAF914D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1F70C92A-E1FD-4BB2-ACA4-4F83639949A7}">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35B49ABB-2144-42C3-A2AC-2CC8D8C88FB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39EFD0F2-5D75-49C4-B5B7-B5C8EDCEDCC9}">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CB5CC703-8287-47CC-81B4-1E89A98F1219}">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G26" authorId="0" shapeId="0" xr:uid="{804E3D74-F302-4B37-9245-7B7D0489EBD3}">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C28" authorId="0" shapeId="0" xr:uid="{EED22977-19EC-42D9-999F-E76FD40EBD03}">
      <text>
        <r>
          <rPr>
            <b/>
            <sz val="8"/>
            <color indexed="81"/>
            <rFont val="Tahoma"/>
            <family val="2"/>
          </rPr>
          <t>Michael U Dolgoruky:</t>
        </r>
        <r>
          <rPr>
            <sz val="8"/>
            <color indexed="81"/>
            <rFont val="Tahoma"/>
            <family val="2"/>
          </rPr>
          <t xml:space="preserve">
The Ratio of Interest!
Negotiated between the beneficiary/participant with a minimum of 4% Annual Interest on the Total Capital guaranteed for a period of 30 YEARS. This Capital is considered a FIXED Monetary Value for the Economic mechanisms that can be established in using government guaranties, banking instruments etc.  The Guarantor compromises to not withdraw the Capital or assign the control of the same. The Economic mechanisms are paying the Yearly Interest.</t>
        </r>
      </text>
    </comment>
    <comment ref="D28" authorId="0" shapeId="0" xr:uid="{0E90CFDB-5681-4BBD-968F-A50CB4E37567}">
      <text>
        <r>
          <rPr>
            <b/>
            <sz val="8"/>
            <color indexed="81"/>
            <rFont val="Tahoma"/>
            <family val="2"/>
          </rPr>
          <t>Michael U Dolgoruky:</t>
        </r>
        <r>
          <rPr>
            <sz val="8"/>
            <color indexed="81"/>
            <rFont val="Tahoma"/>
            <family val="2"/>
          </rPr>
          <t xml:space="preserve">
4% from Economics section in interest</t>
        </r>
      </text>
    </comment>
    <comment ref="E28" authorId="0" shapeId="0" xr:uid="{19FF233B-08C8-405C-87C1-97DDC01C63F9}">
      <text>
        <r>
          <rPr>
            <b/>
            <sz val="8"/>
            <color indexed="81"/>
            <rFont val="Tahoma"/>
            <family val="2"/>
          </rPr>
          <t>Michael U Dolgoruky:</t>
        </r>
        <r>
          <rPr>
            <sz val="8"/>
            <color indexed="81"/>
            <rFont val="Tahoma"/>
            <family val="2"/>
          </rPr>
          <t xml:space="preserve">
5% from Economics section in interest</t>
        </r>
      </text>
    </comment>
    <comment ref="F28" authorId="0" shapeId="0" xr:uid="{52208A39-8DC0-48CF-AE92-A29B66D05354}">
      <text>
        <r>
          <rPr>
            <b/>
            <sz val="8"/>
            <color indexed="81"/>
            <rFont val="Tahoma"/>
            <family val="2"/>
          </rPr>
          <t>Michael U Dolgoruky:</t>
        </r>
        <r>
          <rPr>
            <sz val="8"/>
            <color indexed="81"/>
            <rFont val="Tahoma"/>
            <family val="2"/>
          </rPr>
          <t xml:space="preserve">
6% from Economics section in interest</t>
        </r>
      </text>
    </comment>
    <comment ref="G28" authorId="0" shapeId="0" xr:uid="{C113B966-440C-41AF-9016-75B66DA6168A}">
      <text>
        <r>
          <rPr>
            <b/>
            <sz val="8"/>
            <color indexed="81"/>
            <rFont val="Tahoma"/>
            <family val="2"/>
          </rPr>
          <t>Michael U Dolgoruky:</t>
        </r>
        <r>
          <rPr>
            <sz val="8"/>
            <color indexed="81"/>
            <rFont val="Tahoma"/>
            <family val="2"/>
          </rPr>
          <t xml:space="preserve">
7% from Economics section in interest</t>
        </r>
      </text>
    </comment>
    <comment ref="H28" authorId="0" shapeId="0" xr:uid="{E7D2B60D-0FE0-49CE-A5F3-9591E3D7D4A5}">
      <text>
        <r>
          <rPr>
            <b/>
            <sz val="8"/>
            <color indexed="81"/>
            <rFont val="Tahoma"/>
            <family val="2"/>
          </rPr>
          <t>Michael U Dolgoruky:</t>
        </r>
        <r>
          <rPr>
            <sz val="8"/>
            <color indexed="81"/>
            <rFont val="Tahoma"/>
            <family val="2"/>
          </rPr>
          <t xml:space="preserve">
8% from Economics section in interest</t>
        </r>
      </text>
    </comment>
    <comment ref="I28" authorId="0" shapeId="0" xr:uid="{FD084EF8-601B-4699-8670-CDAF2FDDB84B}">
      <text>
        <r>
          <rPr>
            <b/>
            <sz val="8"/>
            <color indexed="81"/>
            <rFont val="Tahoma"/>
            <family val="2"/>
          </rPr>
          <t>Michael U Dolgoruky:</t>
        </r>
        <r>
          <rPr>
            <sz val="8"/>
            <color indexed="81"/>
            <rFont val="Tahoma"/>
            <family val="2"/>
          </rPr>
          <t xml:space="preserve">
9% from Economics section in interest</t>
        </r>
      </text>
    </comment>
    <comment ref="J28" authorId="0" shapeId="0" xr:uid="{661B7EFB-FC0E-4C0B-A480-AE70790BC32D}">
      <text>
        <r>
          <rPr>
            <b/>
            <sz val="8"/>
            <color indexed="81"/>
            <rFont val="Tahoma"/>
            <family val="2"/>
          </rPr>
          <t>Michael U Dolgoruky:</t>
        </r>
        <r>
          <rPr>
            <sz val="8"/>
            <color indexed="81"/>
            <rFont val="Tahoma"/>
            <family val="2"/>
          </rPr>
          <t xml:space="preserve">
10% from Economics section in interest</t>
        </r>
      </text>
    </comment>
    <comment ref="K28" authorId="0" shapeId="0" xr:uid="{1F1CF28F-7C6D-483C-AE46-E52C66BCC2E7}">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8B4977DD-996B-4010-8554-1B253F1263C1}">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25EA7E0D-5133-4D1E-8CA9-6C7B9F4EB44C}">
      <text>
        <r>
          <rPr>
            <b/>
            <sz val="8"/>
            <color indexed="81"/>
            <rFont val="Tahoma"/>
            <family val="2"/>
          </rPr>
          <t>Michael U Dolgoruky:</t>
        </r>
        <r>
          <rPr>
            <sz val="8"/>
            <color indexed="81"/>
            <rFont val="Tahoma"/>
            <family val="2"/>
          </rPr>
          <t xml:space="preserve">
La Suma Total en To Moneda para  el mechanism Economical para los 30 Años de Guarantee por parte del Guarantor</t>
        </r>
      </text>
    </comment>
    <comment ref="C30" authorId="0" shapeId="0" xr:uid="{059017FF-2D3B-4FA7-BB0C-34EC25FFD8CC}">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C05EB5A8-B9E9-4908-ABC6-3B09FA4C4085}">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
A perfect System for any form of politics, companies that like to create wealth or simply to create collateral assets, that can easy serve to as Guarantee for the Pension plan a country currently is applying.</t>
        </r>
      </text>
    </comment>
    <comment ref="C32" authorId="0" shapeId="0" xr:uid="{A4092BA5-9F87-40D6-B625-2964697AB2EA}">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A0E47CF6-DA1A-474F-9F56-732D235D8ED4}">
      <text>
        <r>
          <rPr>
            <b/>
            <sz val="8"/>
            <color indexed="81"/>
            <rFont val="Tahoma"/>
            <family val="2"/>
          </rPr>
          <t>Michael U Dolgoruky:</t>
        </r>
        <r>
          <rPr>
            <sz val="8"/>
            <color indexed="81"/>
            <rFont val="Tahoma"/>
            <family val="2"/>
          </rPr>
          <t xml:space="preserve">
The TOTAL Interest paid by the Monetary Institution, Bank and/or Economic mechanism, paid out over the total of 30 YEARS for the beneficiary/Participant </t>
        </r>
      </text>
    </comment>
    <comment ref="C34" authorId="0" shapeId="0" xr:uid="{A0F48F0F-74C9-4A84-A619-9DE214FBB44E}">
      <text>
        <r>
          <rPr>
            <b/>
            <sz val="8"/>
            <color indexed="81"/>
            <rFont val="Tahoma"/>
            <family val="2"/>
          </rPr>
          <t>Michael U Dolgoruky:</t>
        </r>
        <r>
          <rPr>
            <sz val="8"/>
            <color indexed="81"/>
            <rFont val="Tahoma"/>
            <family val="2"/>
          </rPr>
          <t xml:space="preserve">
The TOTAL amount for 30 Years of Confirmed Guarantee for the Beneficiaries / Participants.
This quantity is the THIRD part of the  FORMULA &gt;&gt;&gt;&gt;  30 YEARS</t>
        </r>
      </text>
    </comment>
    <comment ref="C35" authorId="0" shapeId="0" xr:uid="{DA93CA5F-6EC8-4279-A7A9-E51580450266}">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
A perfect System for any form of politics, companies that like to create wealth or simply to create collateral assets, that can easy serve to as Guarantee for the Pension plan a country currently is applying.</t>
        </r>
      </text>
    </comment>
    <comment ref="C36" authorId="0" shapeId="0" xr:uid="{72AD0DE4-CE6F-4328-984E-6F5586476AE2}">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425231B-D7F6-423C-B44E-002689BA7D5C}">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t>
        </r>
      </text>
    </comment>
    <comment ref="C38" authorId="0" shapeId="0" xr:uid="{626B613B-F530-4EFB-A798-31986B7AE553}">
      <text>
        <r>
          <rPr>
            <b/>
            <sz val="8"/>
            <color indexed="81"/>
            <rFont val="Tahoma"/>
            <family val="2"/>
          </rPr>
          <t>Michael U Dolgoruky:</t>
        </r>
        <r>
          <rPr>
            <sz val="8"/>
            <color indexed="81"/>
            <rFont val="Tahoma"/>
            <family val="2"/>
          </rPr>
          <t xml:space="preserve">
Invest into Private Banking a 20%
This  partial Investment of the EXTRAS income with the compounded Annual interest </t>
        </r>
      </text>
    </comment>
    <comment ref="C39" authorId="0" shapeId="0" xr:uid="{0B28CB4A-C288-4E2D-AF04-10EDB2BF26DA}">
      <text>
        <r>
          <rPr>
            <b/>
            <sz val="8"/>
            <color indexed="81"/>
            <rFont val="Tahoma"/>
            <family val="2"/>
          </rPr>
          <t>Michael U Dolgoruky:</t>
        </r>
        <r>
          <rPr>
            <sz val="8"/>
            <color indexed="81"/>
            <rFont val="Tahoma"/>
            <family val="2"/>
          </rPr>
          <t xml:space="preserve">
Invest into PRIME Banking a 40%
This  partial Investment of the EXTRAS income with the compounded Annual interest
A huge opportunity for economists. Remember we handle a 30 Years Investment and not only 14 month, to point out the Global Vision.</t>
        </r>
      </text>
    </comment>
    <comment ref="C40" authorId="0" shapeId="0" xr:uid="{7DFECBF3-8D59-4991-B680-58B0E527A0D3}">
      <text>
        <r>
          <rPr>
            <b/>
            <sz val="8"/>
            <color indexed="81"/>
            <rFont val="Tahoma"/>
            <family val="2"/>
          </rPr>
          <t>Michael U Dolgoruky:</t>
        </r>
        <r>
          <rPr>
            <sz val="8"/>
            <color indexed="81"/>
            <rFont val="Tahoma"/>
            <family val="2"/>
          </rPr>
          <t xml:space="preserve">
Invest into Institutional Banking a 40%
This  partial Investment of the EXTRAS income with the compounded Annual interest
A huge opportunity for economists. Remember we handle a 30 Years Investment and not only 14 month, to point out the Global Vision.
</t>
        </r>
      </text>
    </comment>
    <comment ref="C41" authorId="0" shapeId="0" xr:uid="{95200633-2C7B-4430-A33B-E0B4FA4981DA}">
      <text>
        <r>
          <rPr>
            <b/>
            <sz val="8"/>
            <color indexed="81"/>
            <rFont val="Tahoma"/>
            <family val="2"/>
          </rPr>
          <t>Michael U Dolgoruky:</t>
        </r>
        <r>
          <rPr>
            <sz val="8"/>
            <color indexed="81"/>
            <rFont val="Tahoma"/>
            <family val="2"/>
          </rPr>
          <t xml:space="preserve">
The Interest of the Interest.
The total Sum accumulated Investment of the EXTRAS compounded earnings.</t>
        </r>
      </text>
    </comment>
    <comment ref="I41" authorId="0" shapeId="0" xr:uid="{5E8420C6-7563-4646-837F-DE705744AD2E}">
      <text>
        <r>
          <rPr>
            <b/>
            <sz val="8"/>
            <color indexed="81"/>
            <rFont val="Tahoma"/>
            <family val="2"/>
          </rPr>
          <t>Michael U Dolgoruky:</t>
        </r>
        <r>
          <rPr>
            <sz val="8"/>
            <color indexed="81"/>
            <rFont val="Tahoma"/>
            <family val="2"/>
          </rPr>
          <t xml:space="preserve">
</t>
        </r>
      </text>
    </comment>
    <comment ref="C42" authorId="0" shapeId="0" xr:uid="{E43F1893-AD76-47EB-BEDD-52043DA5970F}">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t>
        </r>
      </text>
    </comment>
    <comment ref="C43" authorId="0" shapeId="0" xr:uid="{E4DC8360-FFD5-4E27-8723-CD1D51DC39D1}">
      <text>
        <r>
          <rPr>
            <b/>
            <sz val="8"/>
            <color indexed="81"/>
            <rFont val="Tahoma"/>
            <family val="2"/>
          </rPr>
          <t>Michael U Dolgoruky:</t>
        </r>
        <r>
          <rPr>
            <sz val="8"/>
            <color indexed="81"/>
            <rFont val="Tahoma"/>
            <family val="2"/>
          </rPr>
          <t xml:space="preserve">
The Interest of the Interest.
The total Sum of accumulated Interest of the EXTRAS compounded earnings for 30 YEARS.</t>
        </r>
      </text>
    </comment>
    <comment ref="C44" authorId="0" shapeId="0" xr:uid="{5531B4E5-08F6-4EF4-A9B5-7A318A63F584}">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D32CDB06-5DEB-4AD0-A31A-BEDB306DFA6F}">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F78CE6D8-BE4C-4A58-AAD8-0A723EA86CF8}">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70462187-8C2A-42A3-B997-4F3856FC2DB8}">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DD13E797-73A2-4A06-8043-75E3FA0D0457}">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DD1BA50B-A43B-46BC-B2C4-7A27993EAC38}">
      <text>
        <r>
          <rPr>
            <b/>
            <sz val="8"/>
            <color indexed="81"/>
            <rFont val="Tahoma"/>
            <family val="2"/>
          </rPr>
          <t>Michael U Dolgoruky:</t>
        </r>
        <r>
          <rPr>
            <sz val="8"/>
            <color indexed="81"/>
            <rFont val="Tahoma"/>
            <family val="2"/>
          </rPr>
          <t xml:space="preserve">
The official Value GDP divided into 14 month</t>
        </r>
      </text>
    </comment>
    <comment ref="B7" authorId="0" shapeId="0" xr:uid="{815473D2-302D-4825-8A71-EFF68A63FD89}">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24463782-F78B-48C6-B754-1661B271F375}">
      <text>
        <r>
          <rPr>
            <b/>
            <sz val="8"/>
            <color indexed="81"/>
            <rFont val="Tahoma"/>
            <family val="2"/>
          </rPr>
          <t>Michael U Dolgoruky:</t>
        </r>
        <r>
          <rPr>
            <sz val="8"/>
            <color indexed="81"/>
            <rFont val="Tahoma"/>
            <family val="2"/>
          </rPr>
          <t xml:space="preserve">
The total value in US$ guaranteed like it shows in your Country GDP  x 30 Years</t>
        </r>
      </text>
    </comment>
    <comment ref="D8" authorId="0" shapeId="0" xr:uid="{43E224B0-7DCD-4C61-A5F8-C3CE78B84E64}">
      <text>
        <r>
          <rPr>
            <b/>
            <sz val="8"/>
            <color indexed="81"/>
            <rFont val="Tahoma"/>
            <family val="2"/>
          </rPr>
          <t xml:space="preserve">Michael U Dolgoruky: 1 x 14 x 30 </t>
        </r>
        <r>
          <rPr>
            <sz val="8"/>
            <color indexed="81"/>
            <rFont val="Tahoma"/>
            <family val="2"/>
          </rPr>
          <t>LA FORMULA
Inversion InterModular de Jovenes/Family FIFFormula</t>
        </r>
      </text>
    </comment>
    <comment ref="H8" authorId="0" shapeId="0" xr:uid="{AB1422E4-EAE9-4095-B0A0-717623FDE9AC}">
      <text>
        <r>
          <rPr>
            <b/>
            <sz val="8"/>
            <color indexed="81"/>
            <rFont val="Tahoma"/>
            <family val="2"/>
          </rPr>
          <t>Michael U Dolgoruky:</t>
        </r>
        <r>
          <rPr>
            <sz val="8"/>
            <color indexed="81"/>
            <rFont val="Tahoma"/>
            <family val="2"/>
          </rPr>
          <t xml:space="preserve">
La Inversion InterModular en La SEGURIDAD del Joven/Beneficiates/Participant con las (4 Segments Principals para una Vida InterModular)</t>
        </r>
      </text>
    </comment>
    <comment ref="D9" authorId="0" shapeId="0" xr:uid="{D5F782A9-23E4-406B-8445-9CC03898B761}">
      <text>
        <r>
          <rPr>
            <b/>
            <sz val="8"/>
            <color indexed="81"/>
            <rFont val="Tahoma"/>
            <family val="2"/>
          </rPr>
          <t>Michael U Dolgoruky: el 100%</t>
        </r>
        <r>
          <rPr>
            <sz val="8"/>
            <color indexed="81"/>
            <rFont val="Tahoma"/>
            <family val="2"/>
          </rPr>
          <t xml:space="preserve">
The Total value Guaranteed PIB of the Country.
This is the FIRST important figure of the FIFFormula ( 1 x 14 x 30).
This is the TOTAL MONTHLY Allowance to the Beneficiary/Participant.</t>
        </r>
      </text>
    </comment>
    <comment ref="E9" authorId="0" shapeId="0" xr:uid="{0E3E678B-9767-4883-B14E-E1BF0FB970FA}">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FIFFormula for the Beneficiary/Participant</t>
        </r>
      </text>
    </comment>
    <comment ref="F9" authorId="0" shapeId="0" xr:uid="{20E148F5-D6B6-4F77-8D80-6D1AC9BF1317}">
      <text>
        <r>
          <rPr>
            <b/>
            <sz val="8"/>
            <color indexed="81"/>
            <rFont val="Tahoma"/>
            <family val="2"/>
          </rPr>
          <t>Michael U Dolgoruky:</t>
        </r>
        <r>
          <rPr>
            <sz val="8"/>
            <color indexed="81"/>
            <rFont val="Tahoma"/>
            <family val="2"/>
          </rPr>
          <t xml:space="preserve">
This Money is freely distributed by the legal Tutors and/or Beneficiary/Participant for Family use. The Legal tutors are responsible until the Beneficiary/Participant reaches 18 Years</t>
        </r>
      </text>
    </comment>
    <comment ref="G9" authorId="0" shapeId="0" xr:uid="{34A92C8E-8C96-4317-9A6D-0C8E285D468D}">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6FF20DFC-906B-4B76-B629-1AE142C3689B}">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1D9D808-EF03-417B-9F7F-915DDDBFB56B}">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3DA17BEC-2C76-455A-8B25-D451C798959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DDD536FC-D6ED-48CA-8211-0EECEBD078E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C3E7C936-C513-43C8-A935-B1AA91346E7C}">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D6EDA1BA-4139-45F5-BB5E-E2FFC1D7FFF3}">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862A57CF-0894-4A45-9924-9C0BD83D151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9840A430-79DD-400A-AD7D-C0354E834B8C}">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G26" authorId="0" shapeId="0" xr:uid="{91F4ABB4-C2AE-495E-97F6-1EA5ECEC725C}">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C28" authorId="0" shapeId="0" xr:uid="{1AE1FDE5-8EC0-4C6C-BC6B-C19F06FD89F1}">
      <text>
        <r>
          <rPr>
            <b/>
            <sz val="8"/>
            <color indexed="81"/>
            <rFont val="Tahoma"/>
            <family val="2"/>
          </rPr>
          <t>Michael U Dolgoruky:</t>
        </r>
        <r>
          <rPr>
            <sz val="8"/>
            <color indexed="81"/>
            <rFont val="Tahoma"/>
            <family val="2"/>
          </rPr>
          <t xml:space="preserve">
The Ratio of Interest!
Negotiated between the beneficiary/participant with a minimum of 4% Annual Interest on the Total Capital guaranteed for a period of 30 YEARS. This Capital is considered a FIXED Monetary Value for the Economic mechanisms that can be established in using government guaranties, banking instruments etc.  The Guarantor compromises to not withdraw the Capital or assign the control of the same. The Economic mechanisms are paying the Yearly Interest.</t>
        </r>
      </text>
    </comment>
    <comment ref="D28" authorId="0" shapeId="0" xr:uid="{F5855A25-1973-40C1-984F-183AD00D8F92}">
      <text>
        <r>
          <rPr>
            <b/>
            <sz val="8"/>
            <color indexed="81"/>
            <rFont val="Tahoma"/>
            <family val="2"/>
          </rPr>
          <t>Michael U Dolgoruky:</t>
        </r>
        <r>
          <rPr>
            <sz val="8"/>
            <color indexed="81"/>
            <rFont val="Tahoma"/>
            <family val="2"/>
          </rPr>
          <t xml:space="preserve">
4% from Economics section in interest</t>
        </r>
      </text>
    </comment>
    <comment ref="E28" authorId="0" shapeId="0" xr:uid="{63E277CE-DAD4-4703-AF35-C05913AA1B08}">
      <text>
        <r>
          <rPr>
            <b/>
            <sz val="8"/>
            <color indexed="81"/>
            <rFont val="Tahoma"/>
            <family val="2"/>
          </rPr>
          <t>Michael U Dolgoruky:</t>
        </r>
        <r>
          <rPr>
            <sz val="8"/>
            <color indexed="81"/>
            <rFont val="Tahoma"/>
            <family val="2"/>
          </rPr>
          <t xml:space="preserve">
5% from Economics section in interest</t>
        </r>
      </text>
    </comment>
    <comment ref="F28" authorId="0" shapeId="0" xr:uid="{610D8289-B44E-4646-A6B7-412D2ADFF058}">
      <text>
        <r>
          <rPr>
            <b/>
            <sz val="8"/>
            <color indexed="81"/>
            <rFont val="Tahoma"/>
            <family val="2"/>
          </rPr>
          <t>Michael U Dolgoruky:</t>
        </r>
        <r>
          <rPr>
            <sz val="8"/>
            <color indexed="81"/>
            <rFont val="Tahoma"/>
            <family val="2"/>
          </rPr>
          <t xml:space="preserve">
6% from Economics section in interest</t>
        </r>
      </text>
    </comment>
    <comment ref="G28" authorId="0" shapeId="0" xr:uid="{99E69128-FD75-4147-BCBB-ECBF5A929E06}">
      <text>
        <r>
          <rPr>
            <b/>
            <sz val="8"/>
            <color indexed="81"/>
            <rFont val="Tahoma"/>
            <family val="2"/>
          </rPr>
          <t>Michael U Dolgoruky:</t>
        </r>
        <r>
          <rPr>
            <sz val="8"/>
            <color indexed="81"/>
            <rFont val="Tahoma"/>
            <family val="2"/>
          </rPr>
          <t xml:space="preserve">
7% from Economics section in interest</t>
        </r>
      </text>
    </comment>
    <comment ref="H28" authorId="0" shapeId="0" xr:uid="{0F21C200-F264-4C31-BE94-CE4E7D25F32A}">
      <text>
        <r>
          <rPr>
            <b/>
            <sz val="8"/>
            <color indexed="81"/>
            <rFont val="Tahoma"/>
            <family val="2"/>
          </rPr>
          <t>Michael U Dolgoruky:</t>
        </r>
        <r>
          <rPr>
            <sz val="8"/>
            <color indexed="81"/>
            <rFont val="Tahoma"/>
            <family val="2"/>
          </rPr>
          <t xml:space="preserve">
8% from Economics section in interest</t>
        </r>
      </text>
    </comment>
    <comment ref="I28" authorId="0" shapeId="0" xr:uid="{03EA578B-5EDE-41FA-BCFC-ED1EC0A775D2}">
      <text>
        <r>
          <rPr>
            <b/>
            <sz val="8"/>
            <color indexed="81"/>
            <rFont val="Tahoma"/>
            <family val="2"/>
          </rPr>
          <t>Michael U Dolgoruky:</t>
        </r>
        <r>
          <rPr>
            <sz val="8"/>
            <color indexed="81"/>
            <rFont val="Tahoma"/>
            <family val="2"/>
          </rPr>
          <t xml:space="preserve">
9% from Economics section in interest</t>
        </r>
      </text>
    </comment>
    <comment ref="J28" authorId="0" shapeId="0" xr:uid="{B01A73AD-F964-4FA7-9618-3F229A0BD993}">
      <text>
        <r>
          <rPr>
            <b/>
            <sz val="8"/>
            <color indexed="81"/>
            <rFont val="Tahoma"/>
            <family val="2"/>
          </rPr>
          <t>Michael U Dolgoruky:</t>
        </r>
        <r>
          <rPr>
            <sz val="8"/>
            <color indexed="81"/>
            <rFont val="Tahoma"/>
            <family val="2"/>
          </rPr>
          <t xml:space="preserve">
10% from Economics section in interest</t>
        </r>
      </text>
    </comment>
    <comment ref="K28" authorId="0" shapeId="0" xr:uid="{366D55AD-9DB1-4ED2-B777-6ED9BC0323B4}">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4441D640-9E8D-4D42-8B33-996889C1BFCE}">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F28BCEA1-7A5B-4D3A-8190-BE30B0E7DF44}">
      <text>
        <r>
          <rPr>
            <b/>
            <sz val="8"/>
            <color indexed="81"/>
            <rFont val="Tahoma"/>
            <family val="2"/>
          </rPr>
          <t>Michael U Dolgoruky:</t>
        </r>
        <r>
          <rPr>
            <sz val="8"/>
            <color indexed="81"/>
            <rFont val="Tahoma"/>
            <family val="2"/>
          </rPr>
          <t xml:space="preserve">
La Suma Total en To Moneda para  el mechanism Economical para los 30 Años de Guarantee por parte del Guarantor</t>
        </r>
      </text>
    </comment>
    <comment ref="C30" authorId="0" shapeId="0" xr:uid="{94FBDA58-7EE8-4859-9074-8B34C7C550A9}">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BF452723-E2A1-47B4-AACF-8B0C881FF1B4}">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
A perfect System for any form of politics, companies that like to create wealth or simply to create collateral assets, that can easy serve to as Guarantee for the Pension plan a country currently is applying.</t>
        </r>
      </text>
    </comment>
    <comment ref="C32" authorId="0" shapeId="0" xr:uid="{B6DA941F-8BEA-48C6-8AB0-951961A1E1B1}">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E29C2F44-E61E-4ADF-AF5C-A76B6E0E31E8}">
      <text>
        <r>
          <rPr>
            <b/>
            <sz val="8"/>
            <color indexed="81"/>
            <rFont val="Tahoma"/>
            <family val="2"/>
          </rPr>
          <t>Michael U Dolgoruky:</t>
        </r>
        <r>
          <rPr>
            <sz val="8"/>
            <color indexed="81"/>
            <rFont val="Tahoma"/>
            <family val="2"/>
          </rPr>
          <t xml:space="preserve">
The TOTAL Interest paid by the Monetary Institution, Bank and/or Economic mechanism, paid out over the total of 30 YEARS for the beneficiary/Participant </t>
        </r>
      </text>
    </comment>
    <comment ref="C34" authorId="0" shapeId="0" xr:uid="{F3512BCF-1A00-422F-AFBA-EF71287FAAB2}">
      <text>
        <r>
          <rPr>
            <b/>
            <sz val="8"/>
            <color indexed="81"/>
            <rFont val="Tahoma"/>
            <family val="2"/>
          </rPr>
          <t>Michael U Dolgoruky:</t>
        </r>
        <r>
          <rPr>
            <sz val="8"/>
            <color indexed="81"/>
            <rFont val="Tahoma"/>
            <family val="2"/>
          </rPr>
          <t xml:space="preserve">
The TOTAL amount for 30 Years of Confirmed Guarantee for the Beneficiaries / Participants.
This quantity is the THIRD part of the  FORMULA &gt;&gt;&gt;&gt;  30 YEARS</t>
        </r>
      </text>
    </comment>
    <comment ref="C35" authorId="0" shapeId="0" xr:uid="{365AA52C-8438-4699-AD45-F0BDAEDDC19E}">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
A perfect System for any form of politics, companies that like to create wealth or simply to create collateral assets, that can easy serve to as Guarantee for the Pension plan a country currently is applying.</t>
        </r>
      </text>
    </comment>
    <comment ref="C36" authorId="0" shapeId="0" xr:uid="{BE4877FA-13E3-49F8-935C-141866949FEE}">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FE182251-7103-413D-955F-CDD34A8F1F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t>
        </r>
      </text>
    </comment>
    <comment ref="C38" authorId="0" shapeId="0" xr:uid="{EDAA0E64-7B3D-427C-BB53-68CB205AE22E}">
      <text>
        <r>
          <rPr>
            <b/>
            <sz val="8"/>
            <color indexed="81"/>
            <rFont val="Tahoma"/>
            <family val="2"/>
          </rPr>
          <t>Michael U Dolgoruky:</t>
        </r>
        <r>
          <rPr>
            <sz val="8"/>
            <color indexed="81"/>
            <rFont val="Tahoma"/>
            <family val="2"/>
          </rPr>
          <t xml:space="preserve">
Invest into Private Banking a 20%
This  partial Investment of the EXTRAS income with the compounded Annual interest </t>
        </r>
      </text>
    </comment>
    <comment ref="C39" authorId="0" shapeId="0" xr:uid="{B7FF83C4-05B1-46D6-BD07-8F8958254DC4}">
      <text>
        <r>
          <rPr>
            <b/>
            <sz val="8"/>
            <color indexed="81"/>
            <rFont val="Tahoma"/>
            <family val="2"/>
          </rPr>
          <t>Michael U Dolgoruky:</t>
        </r>
        <r>
          <rPr>
            <sz val="8"/>
            <color indexed="81"/>
            <rFont val="Tahoma"/>
            <family val="2"/>
          </rPr>
          <t xml:space="preserve">
Invest into PRIME Banking a 40%
This  partial Investment of the EXTRAS income with the compounded Annual interest
A huge opportunity for economists. Remember we handle a 30 Years Investment and not only 14 month, to point out the Global Vision.</t>
        </r>
      </text>
    </comment>
    <comment ref="C40" authorId="0" shapeId="0" xr:uid="{92EA1DB7-3BFE-4248-9357-4EA7E8F143EC}">
      <text>
        <r>
          <rPr>
            <b/>
            <sz val="8"/>
            <color indexed="81"/>
            <rFont val="Tahoma"/>
            <family val="2"/>
          </rPr>
          <t>Michael U Dolgoruky:</t>
        </r>
        <r>
          <rPr>
            <sz val="8"/>
            <color indexed="81"/>
            <rFont val="Tahoma"/>
            <family val="2"/>
          </rPr>
          <t xml:space="preserve">
Invest into Institutional Banking a 40%
This  partial Investment of the EXTRAS income with the compounded Annual interest
A huge opportunity for economists. Remember we handle a 30 Years Investment and not only 14 month, to point out the Global Vision.
</t>
        </r>
      </text>
    </comment>
    <comment ref="C41" authorId="0" shapeId="0" xr:uid="{EE08D0E5-3CA8-42B3-A80C-42847A5F7F31}">
      <text>
        <r>
          <rPr>
            <b/>
            <sz val="8"/>
            <color indexed="81"/>
            <rFont val="Tahoma"/>
            <family val="2"/>
          </rPr>
          <t>Michael U Dolgoruky:</t>
        </r>
        <r>
          <rPr>
            <sz val="8"/>
            <color indexed="81"/>
            <rFont val="Tahoma"/>
            <family val="2"/>
          </rPr>
          <t xml:space="preserve">
The Interest of the Interest.
The total Sum accumulated Investment of the EXTRAS compounded earnings.</t>
        </r>
      </text>
    </comment>
    <comment ref="I41" authorId="0" shapeId="0" xr:uid="{D68A9514-CD23-4675-8BDA-11FE5ABF1FE2}">
      <text>
        <r>
          <rPr>
            <b/>
            <sz val="8"/>
            <color indexed="81"/>
            <rFont val="Tahoma"/>
            <family val="2"/>
          </rPr>
          <t>Michael U Dolgoruky:</t>
        </r>
        <r>
          <rPr>
            <sz val="8"/>
            <color indexed="81"/>
            <rFont val="Tahoma"/>
            <family val="2"/>
          </rPr>
          <t xml:space="preserve">
</t>
        </r>
      </text>
    </comment>
    <comment ref="C42" authorId="0" shapeId="0" xr:uid="{66E51017-9F1D-45A1-BC7F-C93D29741C1F}">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t>
        </r>
      </text>
    </comment>
    <comment ref="C43" authorId="0" shapeId="0" xr:uid="{58FBC549-D066-4162-9F44-44A0A16C8F38}">
      <text>
        <r>
          <rPr>
            <b/>
            <sz val="8"/>
            <color indexed="81"/>
            <rFont val="Tahoma"/>
            <family val="2"/>
          </rPr>
          <t>Michael U Dolgoruky:</t>
        </r>
        <r>
          <rPr>
            <sz val="8"/>
            <color indexed="81"/>
            <rFont val="Tahoma"/>
            <family val="2"/>
          </rPr>
          <t xml:space="preserve">
The Interest of the Interest.
The total Sum of accumulated Interest of the EXTRAS compounded earnings for 30 YEARS.</t>
        </r>
      </text>
    </comment>
    <comment ref="C44" authorId="0" shapeId="0" xr:uid="{B0E6AA88-A212-401C-B4D9-8101C61A188D}">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E0EF99EA-23E0-4DB1-8BFB-0FC2CD27082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380520A1-921C-4EC0-AFCB-9F66BB78EB1D}">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641430AC-7432-476F-BAB2-CBE269C5363C}">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1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100-000002000000}">
      <text>
        <r>
          <rPr>
            <b/>
            <sz val="8"/>
            <color indexed="81"/>
            <rFont val="Tahoma"/>
            <family val="2"/>
          </rPr>
          <t>Michael U Dolgoruky:</t>
        </r>
        <r>
          <rPr>
            <sz val="8"/>
            <color indexed="81"/>
            <rFont val="Tahoma"/>
            <family val="2"/>
          </rPr>
          <t xml:space="preserve">
The official Value GDP divided into 14 month</t>
        </r>
      </text>
    </comment>
    <comment ref="B7" authorId="0" shapeId="0" xr:uid="{00000000-0006-0000-01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100-000004000000}">
      <text>
        <r>
          <rPr>
            <b/>
            <sz val="8"/>
            <color indexed="81"/>
            <rFont val="Tahoma"/>
            <family val="2"/>
          </rPr>
          <t>Michael U Dolgoruky:</t>
        </r>
        <r>
          <rPr>
            <sz val="8"/>
            <color indexed="81"/>
            <rFont val="Tahoma"/>
            <family val="2"/>
          </rPr>
          <t xml:space="preserve">
The total value in US$ guaranteed like it shows in your Country GDP  x 30 Years</t>
        </r>
      </text>
    </comment>
    <comment ref="D8" authorId="0" shapeId="0" xr:uid="{00000000-0006-0000-0100-000005000000}">
      <text>
        <r>
          <rPr>
            <b/>
            <sz val="8"/>
            <color indexed="81"/>
            <rFont val="Tahoma"/>
            <family val="2"/>
          </rPr>
          <t xml:space="preserve">Michael U Dolgoruky: 1 x 14 x 30 </t>
        </r>
        <r>
          <rPr>
            <sz val="8"/>
            <color indexed="81"/>
            <rFont val="Tahoma"/>
            <family val="2"/>
          </rPr>
          <t>LA FORMULA
Inversion InterModular de Jovenes/Family FIFFormula</t>
        </r>
      </text>
    </comment>
    <comment ref="H8" authorId="0" shapeId="0" xr:uid="{00000000-0006-0000-0100-000006000000}">
      <text>
        <r>
          <rPr>
            <b/>
            <sz val="8"/>
            <color indexed="81"/>
            <rFont val="Tahoma"/>
            <family val="2"/>
          </rPr>
          <t>Michael U Dolgoruky:</t>
        </r>
        <r>
          <rPr>
            <sz val="8"/>
            <color indexed="81"/>
            <rFont val="Tahoma"/>
            <family val="2"/>
          </rPr>
          <t xml:space="preserve">
La Inversion InterModular en La SEGURIDAD del Joven/Beneficiates/Participant con las (4 Segments Principals para una Vida InterModular)</t>
        </r>
      </text>
    </comment>
    <comment ref="D9" authorId="0" shapeId="0" xr:uid="{00000000-0006-0000-0100-000007000000}">
      <text>
        <r>
          <rPr>
            <b/>
            <sz val="8"/>
            <color indexed="81"/>
            <rFont val="Tahoma"/>
            <family val="2"/>
          </rPr>
          <t>Michael U Dolgoruky: el 100%</t>
        </r>
        <r>
          <rPr>
            <sz val="8"/>
            <color indexed="81"/>
            <rFont val="Tahoma"/>
            <family val="2"/>
          </rPr>
          <t xml:space="preserve">
The Total value Guaranteed PIB of the Country.
This is the FIRST important figure of the FIFFormula ( 1 x 14 x 30).
This is the TOTAL MONTHLY Allowance to the Beneficiary/Participant.</t>
        </r>
      </text>
    </comment>
    <comment ref="E9" authorId="0" shapeId="0" xr:uid="{00000000-0006-0000-01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FIFFormula for the Beneficiary/Participant</t>
        </r>
      </text>
    </comment>
    <comment ref="F9" authorId="0" shapeId="0" xr:uid="{00000000-0006-0000-0100-000009000000}">
      <text>
        <r>
          <rPr>
            <b/>
            <sz val="8"/>
            <color indexed="81"/>
            <rFont val="Tahoma"/>
            <family val="2"/>
          </rPr>
          <t>Michael U Dolgoruky:</t>
        </r>
        <r>
          <rPr>
            <sz val="8"/>
            <color indexed="81"/>
            <rFont val="Tahoma"/>
            <family val="2"/>
          </rPr>
          <t xml:space="preserve">
This Money is freely distributed by the legal Tutors and/or Beneficiary/Participant for Family use. The Legal tutors are responsible until the Beneficiary/Participant reaches 18 Years</t>
        </r>
      </text>
    </comment>
    <comment ref="G9" authorId="0" shapeId="0" xr:uid="{00000000-0006-0000-01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1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1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1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1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1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16ECA247-4F8A-430A-9A05-D443BC018B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1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100-000012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G26" authorId="0" shapeId="0" xr:uid="{00000000-0006-0000-0100-000013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C28" authorId="0" shapeId="0" xr:uid="{00000000-0006-0000-0100-000014000000}">
      <text>
        <r>
          <rPr>
            <b/>
            <sz val="8"/>
            <color indexed="81"/>
            <rFont val="Tahoma"/>
            <family val="2"/>
          </rPr>
          <t>Michael U Dolgoruky:</t>
        </r>
        <r>
          <rPr>
            <sz val="8"/>
            <color indexed="81"/>
            <rFont val="Tahoma"/>
            <family val="2"/>
          </rPr>
          <t xml:space="preserve">
The Ratio of Interest!
Negotiated between the beneficiary/participant with a minimum of 4% Annual Interest on the Total Capital guaranteed for a period of 30 YEARS. This Capital is considered a FIXED Monetary Value for the Economic mechanisms that can be established in using government guaranties, banking instruments etc.  The Guarantor compromises to not withdraw the Capital or assign the control of the same. The Economic mechanisms are paying the Yearly Interest.</t>
        </r>
      </text>
    </comment>
    <comment ref="D28" authorId="0" shapeId="0" xr:uid="{00000000-0006-0000-01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1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1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1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1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1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1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1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1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100-00001E000000}">
      <text>
        <r>
          <rPr>
            <b/>
            <sz val="8"/>
            <color indexed="81"/>
            <rFont val="Tahoma"/>
            <family val="2"/>
          </rPr>
          <t>Michael U Dolgoruky:</t>
        </r>
        <r>
          <rPr>
            <sz val="8"/>
            <color indexed="81"/>
            <rFont val="Tahoma"/>
            <family val="2"/>
          </rPr>
          <t xml:space="preserve">
La Suma Total en Tu Moneda para  el mechanism Economical para los 30 Años de Guarantee por parte del Guarantor</t>
        </r>
      </text>
    </comment>
    <comment ref="C30" authorId="0" shapeId="0" xr:uid="{00000000-0006-0000-01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100-000020000000}">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
A perfect System for any form of politics, companies that like to create wealth or simply to create collateral assets, that can easy serve to as Guarantee for the Pension plan a country currently is applying.</t>
        </r>
      </text>
    </comment>
    <comment ref="C32" authorId="0" shapeId="0" xr:uid="{EB15C6E0-FEA6-443D-B19A-86F1838F9394}">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100-000022000000}">
      <text>
        <r>
          <rPr>
            <b/>
            <sz val="8"/>
            <color indexed="81"/>
            <rFont val="Tahoma"/>
            <family val="2"/>
          </rPr>
          <t>Michael U Dolgoruky:</t>
        </r>
        <r>
          <rPr>
            <sz val="8"/>
            <color indexed="81"/>
            <rFont val="Tahoma"/>
            <family val="2"/>
          </rPr>
          <t xml:space="preserve">
The TOTAL Interest paid by the Monetary Institution, Bank and/or Economic mechanism, paid out over the total of 30 YEARS for the beneficiary/Participant </t>
        </r>
      </text>
    </comment>
    <comment ref="C34" authorId="0" shapeId="0" xr:uid="{00000000-0006-0000-0100-000023000000}">
      <text>
        <r>
          <rPr>
            <b/>
            <sz val="8"/>
            <color indexed="81"/>
            <rFont val="Tahoma"/>
            <family val="2"/>
          </rPr>
          <t>Michael U Dolgoruky:</t>
        </r>
        <r>
          <rPr>
            <sz val="8"/>
            <color indexed="81"/>
            <rFont val="Tahoma"/>
            <family val="2"/>
          </rPr>
          <t xml:space="preserve">
The TOTAL amount for 30 Years of Confirmed Guarantee for the Beneficiaries / Participants.
This quantity is the THIRD part of the  FORMULA &gt;&gt;&gt;&gt;  30 YEARS</t>
        </r>
      </text>
    </comment>
    <comment ref="C35" authorId="0" shapeId="0" xr:uid="{00000000-0006-0000-0100-000024000000}">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
A perfect System for any form of politics, companies that like to create wealth or simply to create collateral assets, that can easy serve to as Guarantee for the Pension plan a country currently is applying.</t>
        </r>
      </text>
    </comment>
    <comment ref="C36" authorId="0" shapeId="0" xr:uid="{00000000-0006-0000-01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100-000026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t>
        </r>
      </text>
    </comment>
    <comment ref="C38" authorId="0" shapeId="0" xr:uid="{00000000-0006-0000-0100-000027000000}">
      <text>
        <r>
          <rPr>
            <b/>
            <sz val="8"/>
            <color indexed="81"/>
            <rFont val="Tahoma"/>
            <family val="2"/>
          </rPr>
          <t>Michael U Dolgoruky:</t>
        </r>
        <r>
          <rPr>
            <sz val="8"/>
            <color indexed="81"/>
            <rFont val="Tahoma"/>
            <family val="2"/>
          </rPr>
          <t xml:space="preserve">
Invest into Private Banking a 20%
This  partial Investment of the EXTRAS income with the compounded Annual interest </t>
        </r>
      </text>
    </comment>
    <comment ref="C39" authorId="0" shapeId="0" xr:uid="{00000000-0006-0000-0100-000028000000}">
      <text>
        <r>
          <rPr>
            <b/>
            <sz val="8"/>
            <color indexed="81"/>
            <rFont val="Tahoma"/>
            <family val="2"/>
          </rPr>
          <t>Michael U Dolgoruky:</t>
        </r>
        <r>
          <rPr>
            <sz val="8"/>
            <color indexed="81"/>
            <rFont val="Tahoma"/>
            <family val="2"/>
          </rPr>
          <t xml:space="preserve">
Invest into PRIME Banking a 40%
This  partial Investment of the EXTRAS income with the compounded Annual interest
A huge opportunity for economists. Remember we handle a 30 Years Investment and not only 14 month, to point out the Global Vision.</t>
        </r>
      </text>
    </comment>
    <comment ref="C40" authorId="0" shapeId="0" xr:uid="{00000000-0006-0000-0100-000029000000}">
      <text>
        <r>
          <rPr>
            <b/>
            <sz val="8"/>
            <color indexed="81"/>
            <rFont val="Tahoma"/>
            <family val="2"/>
          </rPr>
          <t>Michael U Dolgoruky:</t>
        </r>
        <r>
          <rPr>
            <sz val="8"/>
            <color indexed="81"/>
            <rFont val="Tahoma"/>
            <family val="2"/>
          </rPr>
          <t xml:space="preserve">
Invest into Institutional Banking a 40%
This  partial Investment of the EXTRAS income with the compounded Annual interest
A huge opportunity for economists. Remember we handle a 30 Years Investment and not only 14 month, to point out the Global Vision.
</t>
        </r>
      </text>
    </comment>
    <comment ref="C41" authorId="0" shapeId="0" xr:uid="{00000000-0006-0000-0100-00002A000000}">
      <text>
        <r>
          <rPr>
            <b/>
            <sz val="8"/>
            <color indexed="81"/>
            <rFont val="Tahoma"/>
            <family val="2"/>
          </rPr>
          <t>Michael U Dolgoruky:</t>
        </r>
        <r>
          <rPr>
            <sz val="8"/>
            <color indexed="81"/>
            <rFont val="Tahoma"/>
            <family val="2"/>
          </rPr>
          <t xml:space="preserve">
The Interest of the Interest.
The total Sum accumulated Investment of the EXTRAS compounded earnings.</t>
        </r>
      </text>
    </comment>
    <comment ref="I41" authorId="0" shapeId="0" xr:uid="{00000000-0006-0000-0100-00002B000000}">
      <text>
        <r>
          <rPr>
            <b/>
            <sz val="8"/>
            <color indexed="81"/>
            <rFont val="Tahoma"/>
            <family val="2"/>
          </rPr>
          <t>Michael U Dolgoruky:</t>
        </r>
        <r>
          <rPr>
            <sz val="8"/>
            <color indexed="81"/>
            <rFont val="Tahoma"/>
            <family val="2"/>
          </rPr>
          <t xml:space="preserve">
</t>
        </r>
      </text>
    </comment>
    <comment ref="C42" authorId="0" shapeId="0" xr:uid="{00000000-0006-0000-0100-00002C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t>
        </r>
      </text>
    </comment>
    <comment ref="C43" authorId="0" shapeId="0" xr:uid="{00000000-0006-0000-0100-00002D000000}">
      <text>
        <r>
          <rPr>
            <b/>
            <sz val="8"/>
            <color indexed="81"/>
            <rFont val="Tahoma"/>
            <family val="2"/>
          </rPr>
          <t>Michael U Dolgoruky:</t>
        </r>
        <r>
          <rPr>
            <sz val="8"/>
            <color indexed="81"/>
            <rFont val="Tahoma"/>
            <family val="2"/>
          </rPr>
          <t xml:space="preserve">
The Interest of the Interest.
The total Sum of accumulated Interest of the EXTRAS compounded earnings for 30 YEARS.</t>
        </r>
      </text>
    </comment>
    <comment ref="C44" authorId="0" shapeId="0" xr:uid="{00000000-0006-0000-0100-00002E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00000000-0006-0000-0100-00002F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00000000-0006-0000-0100-00003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00000000-0006-0000-0100-000031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B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B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B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B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B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B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B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B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B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B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B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B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B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B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B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B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B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B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B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B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B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B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B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B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B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B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B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B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B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B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B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B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0B52890C-D1AB-479E-9502-2F50D26687AE}">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B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B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B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B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B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B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B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B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B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B00-00002B000000}">
      <text>
        <r>
          <rPr>
            <b/>
            <sz val="8"/>
            <color indexed="81"/>
            <rFont val="Tahoma"/>
            <family val="2"/>
          </rPr>
          <t>Michael U Dolgoruky:</t>
        </r>
        <r>
          <rPr>
            <sz val="8"/>
            <color indexed="81"/>
            <rFont val="Tahoma"/>
            <family val="2"/>
          </rPr>
          <t xml:space="preserve">
</t>
        </r>
      </text>
    </comment>
    <comment ref="C42" authorId="0" shapeId="0" xr:uid="{00000000-0006-0000-3B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B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B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B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B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B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B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B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B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B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C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0C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0C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C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0C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0C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0C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0C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0C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0C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C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C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C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C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C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C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C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C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0C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0C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0C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C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C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C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C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C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C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C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C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C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0C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C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35CBB1B4-6082-4561-9DE1-B4716EB3192A}">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C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0C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0C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0C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C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0C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0C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0C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0C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0C00-00002B000000}">
      <text>
        <r>
          <rPr>
            <b/>
            <sz val="8"/>
            <color indexed="81"/>
            <rFont val="Tahoma"/>
            <family val="2"/>
          </rPr>
          <t>Michael U Dolgoruky:</t>
        </r>
        <r>
          <rPr>
            <sz val="8"/>
            <color indexed="81"/>
            <rFont val="Tahoma"/>
            <family val="2"/>
          </rPr>
          <t xml:space="preserve">
</t>
        </r>
      </text>
    </comment>
    <comment ref="C42" authorId="0" shapeId="0" xr:uid="{00000000-0006-0000-0C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0C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0C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0C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0C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0C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0C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0C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0C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0C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D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0D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0D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D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0D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0D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0D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0D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0D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0D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D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D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D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D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D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D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D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D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0D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0D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0D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D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D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D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D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D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D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D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D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D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0D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D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20EA0530-7E71-4933-8BA5-7CBAF642B0A7}">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D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0D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0D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0D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D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0D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0D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0D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0D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0D00-00002B000000}">
      <text>
        <r>
          <rPr>
            <b/>
            <sz val="8"/>
            <color indexed="81"/>
            <rFont val="Tahoma"/>
            <family val="2"/>
          </rPr>
          <t>Michael U Dolgoruky:</t>
        </r>
        <r>
          <rPr>
            <sz val="8"/>
            <color indexed="81"/>
            <rFont val="Tahoma"/>
            <family val="2"/>
          </rPr>
          <t xml:space="preserve">
</t>
        </r>
      </text>
    </comment>
    <comment ref="C42" authorId="0" shapeId="0" xr:uid="{00000000-0006-0000-0D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0D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0D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0D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0D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0D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0D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0D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0D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0D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E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0E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0E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E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0E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0E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0E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0E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0E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0E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E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E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E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E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E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E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E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E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0E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0E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0E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E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E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E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E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E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E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E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E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E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0E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E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18CA44AB-A97F-413C-879E-C6D200FCCA78}">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E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0E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0E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0E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E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0E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0E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0E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0E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0E00-00002B000000}">
      <text>
        <r>
          <rPr>
            <b/>
            <sz val="8"/>
            <color indexed="81"/>
            <rFont val="Tahoma"/>
            <family val="2"/>
          </rPr>
          <t>Michael U Dolgoruky:</t>
        </r>
        <r>
          <rPr>
            <sz val="8"/>
            <color indexed="81"/>
            <rFont val="Tahoma"/>
            <family val="2"/>
          </rPr>
          <t xml:space="preserve">
</t>
        </r>
      </text>
    </comment>
    <comment ref="C42" authorId="0" shapeId="0" xr:uid="{00000000-0006-0000-0E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0E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0E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0E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0E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0E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0E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0E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0E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0E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F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0F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0F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F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0F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0F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0F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0F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0F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0F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F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F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F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F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F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F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F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F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0F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0F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0F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F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F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F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F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F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F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F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F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F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0F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F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9E1595AF-B1CF-48E1-A91E-34B62537189A}">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F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0F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0F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0F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F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0F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0F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0F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0F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0F00-00002B000000}">
      <text>
        <r>
          <rPr>
            <b/>
            <sz val="8"/>
            <color indexed="81"/>
            <rFont val="Tahoma"/>
            <family val="2"/>
          </rPr>
          <t>Michael U Dolgoruky:</t>
        </r>
        <r>
          <rPr>
            <sz val="8"/>
            <color indexed="81"/>
            <rFont val="Tahoma"/>
            <family val="2"/>
          </rPr>
          <t xml:space="preserve">
</t>
        </r>
      </text>
    </comment>
    <comment ref="C42" authorId="0" shapeId="0" xr:uid="{00000000-0006-0000-0F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0F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0F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0F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0F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0F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0F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0F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0F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0F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0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0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0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0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0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0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0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0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0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0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0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0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0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0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0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0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0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0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0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0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0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0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0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0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0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0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0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0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0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0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0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0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B95F06F7-85DF-49BE-AE0F-9D0B7733CEC8}">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0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0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0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0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0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0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0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0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0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000-00002B000000}">
      <text>
        <r>
          <rPr>
            <b/>
            <sz val="8"/>
            <color indexed="81"/>
            <rFont val="Tahoma"/>
            <family val="2"/>
          </rPr>
          <t>Michael U Dolgoruky:</t>
        </r>
        <r>
          <rPr>
            <sz val="8"/>
            <color indexed="81"/>
            <rFont val="Tahoma"/>
            <family val="2"/>
          </rPr>
          <t xml:space="preserve">
</t>
        </r>
      </text>
    </comment>
    <comment ref="C42" authorId="0" shapeId="0" xr:uid="{00000000-0006-0000-10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0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0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0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0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0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0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0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0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0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1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1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1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1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1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1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1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1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1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1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1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1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1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1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1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1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1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1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1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1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1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1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1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1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1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1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1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1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1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1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1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1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BCD2CB2E-32CF-4968-81AD-3FABEBD279EA}">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1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1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1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1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1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1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1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1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1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100-00002B000000}">
      <text>
        <r>
          <rPr>
            <b/>
            <sz val="8"/>
            <color indexed="81"/>
            <rFont val="Tahoma"/>
            <family val="2"/>
          </rPr>
          <t>Michael U Dolgoruky:</t>
        </r>
        <r>
          <rPr>
            <sz val="8"/>
            <color indexed="81"/>
            <rFont val="Tahoma"/>
            <family val="2"/>
          </rPr>
          <t xml:space="preserve">
</t>
        </r>
      </text>
    </comment>
    <comment ref="C42" authorId="0" shapeId="0" xr:uid="{00000000-0006-0000-11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1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1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1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1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1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1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1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1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1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2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2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2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2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2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2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2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2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2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2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2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2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2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2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2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2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2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2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2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2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2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2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2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2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2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2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2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2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2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2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2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2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D29B4E04-3287-484B-97BD-E23C8C99C8D8}">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2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2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2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2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2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2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2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2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2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200-00002B000000}">
      <text>
        <r>
          <rPr>
            <b/>
            <sz val="8"/>
            <color indexed="81"/>
            <rFont val="Tahoma"/>
            <family val="2"/>
          </rPr>
          <t>Michael U Dolgoruky:</t>
        </r>
        <r>
          <rPr>
            <sz val="8"/>
            <color indexed="81"/>
            <rFont val="Tahoma"/>
            <family val="2"/>
          </rPr>
          <t xml:space="preserve">
</t>
        </r>
      </text>
    </comment>
    <comment ref="C42" authorId="0" shapeId="0" xr:uid="{00000000-0006-0000-12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2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2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2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2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2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2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2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2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2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3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3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3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3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3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3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3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3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3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3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3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3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3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3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3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3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3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3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3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3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3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3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3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3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3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3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3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3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3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3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3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3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32FCB211-B619-4156-9A61-ECC04AB29E56}">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3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3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3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3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3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3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3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3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3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300-00002B000000}">
      <text>
        <r>
          <rPr>
            <b/>
            <sz val="8"/>
            <color indexed="81"/>
            <rFont val="Tahoma"/>
            <family val="2"/>
          </rPr>
          <t>Michael U Dolgoruky:</t>
        </r>
        <r>
          <rPr>
            <sz val="8"/>
            <color indexed="81"/>
            <rFont val="Tahoma"/>
            <family val="2"/>
          </rPr>
          <t xml:space="preserve">
</t>
        </r>
      </text>
    </comment>
    <comment ref="C42" authorId="0" shapeId="0" xr:uid="{00000000-0006-0000-13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3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3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3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3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3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3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3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3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3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4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4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4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4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4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4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4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4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4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4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4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4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4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4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4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4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4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4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4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4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4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4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4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4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4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4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4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4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4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4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4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4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87A31B21-FADE-45F6-B9AF-589F44742062}">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4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4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4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4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4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4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4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4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4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400-00002B000000}">
      <text>
        <r>
          <rPr>
            <b/>
            <sz val="8"/>
            <color indexed="81"/>
            <rFont val="Tahoma"/>
            <family val="2"/>
          </rPr>
          <t>Michael U Dolgoruky:</t>
        </r>
        <r>
          <rPr>
            <sz val="8"/>
            <color indexed="81"/>
            <rFont val="Tahoma"/>
            <family val="2"/>
          </rPr>
          <t xml:space="preserve">
</t>
        </r>
      </text>
    </comment>
    <comment ref="C42" authorId="0" shapeId="0" xr:uid="{00000000-0006-0000-14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4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4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4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4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4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4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4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4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4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2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200-000002000000}">
      <text>
        <r>
          <rPr>
            <b/>
            <sz val="8"/>
            <color indexed="81"/>
            <rFont val="Tahoma"/>
            <family val="2"/>
          </rPr>
          <t>Michael U Dolgoruky:</t>
        </r>
        <r>
          <rPr>
            <sz val="8"/>
            <color indexed="81"/>
            <rFont val="Tahoma"/>
            <family val="2"/>
          </rPr>
          <t xml:space="preserve">
The official Value GDP divided into 14 month</t>
        </r>
      </text>
    </comment>
    <comment ref="B7" authorId="0" shapeId="0" xr:uid="{00000000-0006-0000-02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200-000004000000}">
      <text>
        <r>
          <rPr>
            <b/>
            <sz val="8"/>
            <color indexed="81"/>
            <rFont val="Tahoma"/>
            <family val="2"/>
          </rPr>
          <t>Michael U Dolgoruky:</t>
        </r>
        <r>
          <rPr>
            <sz val="8"/>
            <color indexed="81"/>
            <rFont val="Tahoma"/>
            <family val="2"/>
          </rPr>
          <t xml:space="preserve">
The total value in US$ guaranteed like it shows in your Country GDP  x 30 Years</t>
        </r>
      </text>
    </comment>
    <comment ref="D8" authorId="0" shapeId="0" xr:uid="{00000000-0006-0000-0200-000005000000}">
      <text>
        <r>
          <rPr>
            <b/>
            <sz val="8"/>
            <color indexed="81"/>
            <rFont val="Tahoma"/>
            <family val="2"/>
          </rPr>
          <t xml:space="preserve">Michael U Dolgoruky: 1 x 14 x 30 
</t>
        </r>
        <r>
          <rPr>
            <sz val="8"/>
            <color indexed="81"/>
            <rFont val="Tahoma"/>
            <family val="2"/>
          </rPr>
          <t>Youth Security Investment Distribution FIFFormula</t>
        </r>
      </text>
    </comment>
    <comment ref="H8" authorId="0" shapeId="0" xr:uid="{00000000-0006-0000-0200-000006000000}">
      <text>
        <r>
          <rPr>
            <b/>
            <sz val="8"/>
            <color indexed="81"/>
            <rFont val="Tahoma"/>
            <family val="2"/>
          </rPr>
          <t>Michael U Dolgoruky:</t>
        </r>
        <r>
          <rPr>
            <sz val="8"/>
            <color indexed="81"/>
            <rFont val="Tahoma"/>
            <family val="2"/>
          </rPr>
          <t xml:space="preserve">
Youth Security Investment Plan ( 4 Mayor Market Segments) FIFFormula. </t>
        </r>
      </text>
    </comment>
    <comment ref="D9" authorId="0" shapeId="0" xr:uid="{00000000-0006-0000-0200-000007000000}">
      <text>
        <r>
          <rPr>
            <b/>
            <sz val="8"/>
            <color indexed="81"/>
            <rFont val="Tahoma"/>
            <family val="2"/>
          </rPr>
          <t>Michael U Dolgoruky: el 100%</t>
        </r>
        <r>
          <rPr>
            <sz val="8"/>
            <color indexed="81"/>
            <rFont val="Tahoma"/>
            <family val="2"/>
          </rPr>
          <t xml:space="preserve">
The Total value Guaranteed PIB of the Country.
This is the FIRST important figure of the FIFFormula ( 1 x 14 x 30).
This is the TOTAL MONTHLY Allowance to the Beneficiary/Participant.</t>
        </r>
      </text>
    </comment>
    <comment ref="E9" authorId="0" shapeId="0" xr:uid="{00000000-0006-0000-02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FIFFormula for the Beneficiary/Participant</t>
        </r>
      </text>
    </comment>
    <comment ref="F9" authorId="0" shapeId="0" xr:uid="{00000000-0006-0000-0200-000009000000}">
      <text>
        <r>
          <rPr>
            <b/>
            <sz val="8"/>
            <color indexed="81"/>
            <rFont val="Tahoma"/>
            <family val="2"/>
          </rPr>
          <t>Michael U Dolgoruky:</t>
        </r>
        <r>
          <rPr>
            <sz val="8"/>
            <color indexed="81"/>
            <rFont val="Tahoma"/>
            <family val="2"/>
          </rPr>
          <t xml:space="preserve">
This Money is freely distributed by the legal Tutors and/or Beneficiary/Participant for Family use. The Legal tutors are responsible until the Beneficiary/Participant reaches 18 Years</t>
        </r>
      </text>
    </comment>
    <comment ref="G9" authorId="0" shapeId="0" xr:uid="{00000000-0006-0000-02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2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2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2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2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2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2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2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200-000012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G26" authorId="0" shapeId="0" xr:uid="{00000000-0006-0000-0200-000013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C28" authorId="0" shapeId="0" xr:uid="{00000000-0006-0000-0200-000014000000}">
      <text>
        <r>
          <rPr>
            <b/>
            <sz val="8"/>
            <color indexed="81"/>
            <rFont val="Tahoma"/>
            <family val="2"/>
          </rPr>
          <t>Michael U Dolgoruky:</t>
        </r>
        <r>
          <rPr>
            <sz val="8"/>
            <color indexed="81"/>
            <rFont val="Tahoma"/>
            <family val="2"/>
          </rPr>
          <t xml:space="preserve">
The Ratio of Interest!
Negotiated between the beneficiary/participant with a minimum of 4% Annual Interest on the Total Capital guaranteed for a period of 30 YEARS. This Capital is considered a FIXED Monetary Value for the Economic mechanisms that can be established in using government guaranties, banking instruments etc.  The Guarantor compromises to not withdraw the Capital or assign the control of the same. The Economic mechanisms are paying the Yearly Interest.</t>
        </r>
      </text>
    </comment>
    <comment ref="D28" authorId="0" shapeId="0" xr:uid="{00000000-0006-0000-02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2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2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2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2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2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2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2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2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200-00001E000000}">
      <text>
        <r>
          <rPr>
            <b/>
            <sz val="8"/>
            <color indexed="81"/>
            <rFont val="Tahoma"/>
            <family val="2"/>
          </rPr>
          <t>Michael U Dolgoruky:</t>
        </r>
        <r>
          <rPr>
            <sz val="8"/>
            <color indexed="81"/>
            <rFont val="Tahoma"/>
            <family val="2"/>
          </rPr>
          <t xml:space="preserve">
La Suma Total en To Moneda para  el mechanisms Economical para los 30 Años de Guarantee por parte del Guarantor</t>
        </r>
      </text>
    </comment>
    <comment ref="C30" authorId="0" shapeId="0" xr:uid="{00000000-0006-0000-02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200-000020000000}">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
A perfect System for any form of politics, companies that like to create wealth or simply to create collateral assets, that can easy serve to as Guarantee for the Pension plan a country currently is applying.</t>
        </r>
      </text>
    </comment>
    <comment ref="C32" authorId="0" shapeId="0" xr:uid="{A23B57BB-C0D3-4BF0-8345-683AD5CAD3D3}">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200-000022000000}">
      <text>
        <r>
          <rPr>
            <b/>
            <sz val="8"/>
            <color indexed="81"/>
            <rFont val="Tahoma"/>
            <family val="2"/>
          </rPr>
          <t>Michael U Dolgoruky:</t>
        </r>
        <r>
          <rPr>
            <sz val="8"/>
            <color indexed="81"/>
            <rFont val="Tahoma"/>
            <family val="2"/>
          </rPr>
          <t xml:space="preserve">
The TOTAL Interest paid by the Monetary Institution, Bank and/or Economic mechanism, paid out over the total of 30 YEARS for the beneficiary/Participant </t>
        </r>
      </text>
    </comment>
    <comment ref="C34" authorId="0" shapeId="0" xr:uid="{00000000-0006-0000-0200-000023000000}">
      <text>
        <r>
          <rPr>
            <b/>
            <sz val="8"/>
            <color indexed="81"/>
            <rFont val="Tahoma"/>
            <family val="2"/>
          </rPr>
          <t>Michael U Dolgoruky:</t>
        </r>
        <r>
          <rPr>
            <sz val="8"/>
            <color indexed="81"/>
            <rFont val="Tahoma"/>
            <family val="2"/>
          </rPr>
          <t xml:space="preserve">
The TOTAL amount for 30 Years of Confirmed Guarantee for the Beneficiaries / Participants.
This quantity is the THIRD part of the  FORMULA &gt;&gt;&gt;&gt;  30 YEARS</t>
        </r>
      </text>
    </comment>
    <comment ref="C35" authorId="0" shapeId="0" xr:uid="{00000000-0006-0000-0200-000024000000}">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
A perfect System for any form of politics, companies that like to create wealth or simply to create collateral assets, that can easy serve to as Guarantee for the Pension plan a country currently is applying.</t>
        </r>
      </text>
    </comment>
    <comment ref="C36" authorId="0" shapeId="0" xr:uid="{00000000-0006-0000-02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200-000026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t>
        </r>
      </text>
    </comment>
    <comment ref="C38" authorId="0" shapeId="0" xr:uid="{00000000-0006-0000-0200-000027000000}">
      <text>
        <r>
          <rPr>
            <b/>
            <sz val="8"/>
            <color indexed="81"/>
            <rFont val="Tahoma"/>
            <family val="2"/>
          </rPr>
          <t>Michael U Dolgoruky:</t>
        </r>
        <r>
          <rPr>
            <sz val="8"/>
            <color indexed="81"/>
            <rFont val="Tahoma"/>
            <family val="2"/>
          </rPr>
          <t xml:space="preserve">
Invest into Private Banking a 20%
This  partial Investment of the EXTRAS income with the compounded Annual interest </t>
        </r>
      </text>
    </comment>
    <comment ref="C39" authorId="0" shapeId="0" xr:uid="{00000000-0006-0000-0200-000028000000}">
      <text>
        <r>
          <rPr>
            <b/>
            <sz val="8"/>
            <color indexed="81"/>
            <rFont val="Tahoma"/>
            <family val="2"/>
          </rPr>
          <t>Michael U Dolgoruky:</t>
        </r>
        <r>
          <rPr>
            <sz val="8"/>
            <color indexed="81"/>
            <rFont val="Tahoma"/>
            <family val="2"/>
          </rPr>
          <t xml:space="preserve">
Invest into PRIME Banking a 40%
This  partial Investment of the EXTRAS income with the compounded Annual interest
A huge opportunity for economists. Remember we handle a 30 Years Investment and not only 14 month, to point out the Global Vision.</t>
        </r>
      </text>
    </comment>
    <comment ref="C40" authorId="0" shapeId="0" xr:uid="{00000000-0006-0000-0200-000029000000}">
      <text>
        <r>
          <rPr>
            <b/>
            <sz val="8"/>
            <color indexed="81"/>
            <rFont val="Tahoma"/>
            <family val="2"/>
          </rPr>
          <t>Michael U Dolgoruky:</t>
        </r>
        <r>
          <rPr>
            <sz val="8"/>
            <color indexed="81"/>
            <rFont val="Tahoma"/>
            <family val="2"/>
          </rPr>
          <t xml:space="preserve">
Invest into Institutional Banking a 40%
This  partial Investment of the EXTRAS income with the compounded Annual interest
A huge opportunity for economists. Remember we handle a 30 Years Investment and not only 14 month, to point out the Global Vision.
</t>
        </r>
      </text>
    </comment>
    <comment ref="C41" authorId="0" shapeId="0" xr:uid="{00000000-0006-0000-0200-00002A000000}">
      <text>
        <r>
          <rPr>
            <b/>
            <sz val="8"/>
            <color indexed="81"/>
            <rFont val="Tahoma"/>
            <family val="2"/>
          </rPr>
          <t>Michael U Dolgoruky:</t>
        </r>
        <r>
          <rPr>
            <sz val="8"/>
            <color indexed="81"/>
            <rFont val="Tahoma"/>
            <family val="2"/>
          </rPr>
          <t xml:space="preserve">
The Interest of the Interest.
The total Sum accumulated Investment of the EXTRAS compounded earnings.</t>
        </r>
      </text>
    </comment>
    <comment ref="I41" authorId="0" shapeId="0" xr:uid="{00000000-0006-0000-0200-00002B000000}">
      <text>
        <r>
          <rPr>
            <b/>
            <sz val="8"/>
            <color indexed="81"/>
            <rFont val="Tahoma"/>
            <family val="2"/>
          </rPr>
          <t>Michael U Dolgoruky:</t>
        </r>
        <r>
          <rPr>
            <sz val="8"/>
            <color indexed="81"/>
            <rFont val="Tahoma"/>
            <family val="2"/>
          </rPr>
          <t xml:space="preserve">
</t>
        </r>
      </text>
    </comment>
    <comment ref="C42" authorId="0" shapeId="0" xr:uid="{00000000-0006-0000-0200-00002C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t>
        </r>
      </text>
    </comment>
    <comment ref="C43" authorId="0" shapeId="0" xr:uid="{00000000-0006-0000-0200-00002D000000}">
      <text>
        <r>
          <rPr>
            <b/>
            <sz val="8"/>
            <color indexed="81"/>
            <rFont val="Tahoma"/>
            <family val="2"/>
          </rPr>
          <t>Michael U Dolgoruky:</t>
        </r>
        <r>
          <rPr>
            <sz val="8"/>
            <color indexed="81"/>
            <rFont val="Tahoma"/>
            <family val="2"/>
          </rPr>
          <t xml:space="preserve">
The Interest of the Interest.
The total Sum of accumulated Interest of the EXTRAS compounded earnings for 30 YEARS.</t>
        </r>
      </text>
    </comment>
    <comment ref="C44" authorId="0" shapeId="0" xr:uid="{00000000-0006-0000-0200-00002E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00000000-0006-0000-0200-00002F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00000000-0006-0000-0200-00003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00000000-0006-0000-0200-000031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5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5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5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5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5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5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5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5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5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5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5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5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5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5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5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5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5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5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5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5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5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5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5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5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5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5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5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5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5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5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5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5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7087ACEA-9096-4DBC-B9CA-49EFFA6D4212}">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5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5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5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5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5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5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5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5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5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500-00002B000000}">
      <text>
        <r>
          <rPr>
            <b/>
            <sz val="8"/>
            <color indexed="81"/>
            <rFont val="Tahoma"/>
            <family val="2"/>
          </rPr>
          <t>Michael U Dolgoruky:</t>
        </r>
        <r>
          <rPr>
            <sz val="8"/>
            <color indexed="81"/>
            <rFont val="Tahoma"/>
            <family val="2"/>
          </rPr>
          <t xml:space="preserve">
</t>
        </r>
      </text>
    </comment>
    <comment ref="C42" authorId="0" shapeId="0" xr:uid="{00000000-0006-0000-15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5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5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5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5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5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5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5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5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5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6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6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6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6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6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6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6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6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6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6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6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6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6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6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6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6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6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6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6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6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6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6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6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6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6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6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6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6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6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6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6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6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72887F6C-C25C-42AA-A2DF-E655B00EA2A5}">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6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6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6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6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6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6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6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6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6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600-00002B000000}">
      <text>
        <r>
          <rPr>
            <b/>
            <sz val="8"/>
            <color indexed="81"/>
            <rFont val="Tahoma"/>
            <family val="2"/>
          </rPr>
          <t>Michael U Dolgoruky:</t>
        </r>
        <r>
          <rPr>
            <sz val="8"/>
            <color indexed="81"/>
            <rFont val="Tahoma"/>
            <family val="2"/>
          </rPr>
          <t xml:space="preserve">
</t>
        </r>
      </text>
    </comment>
    <comment ref="C42" authorId="0" shapeId="0" xr:uid="{00000000-0006-0000-16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6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6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6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6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6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6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6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6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6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7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7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7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7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7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7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7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7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7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7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7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7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7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7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7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7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7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7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7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7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7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7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7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7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7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7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7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7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7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7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7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7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79654FE8-1119-4632-ACB9-84577189F736}">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7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7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7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7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7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7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7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7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7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700-00002B000000}">
      <text>
        <r>
          <rPr>
            <b/>
            <sz val="8"/>
            <color indexed="81"/>
            <rFont val="Tahoma"/>
            <family val="2"/>
          </rPr>
          <t>Michael U Dolgoruky:</t>
        </r>
        <r>
          <rPr>
            <sz val="8"/>
            <color indexed="81"/>
            <rFont val="Tahoma"/>
            <family val="2"/>
          </rPr>
          <t xml:space="preserve">
</t>
        </r>
      </text>
    </comment>
    <comment ref="C42" authorId="0" shapeId="0" xr:uid="{00000000-0006-0000-17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7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7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7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7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7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7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7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7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7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8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8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8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8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8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8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8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8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8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8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8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8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8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8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8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8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8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8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8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8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8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8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8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8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8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8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8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8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8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8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8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8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5EF68B25-1493-4250-90C3-012333A35BFC}">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8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8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8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8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8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8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8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8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8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800-00002B000000}">
      <text>
        <r>
          <rPr>
            <b/>
            <sz val="8"/>
            <color indexed="81"/>
            <rFont val="Tahoma"/>
            <family val="2"/>
          </rPr>
          <t>Michael U Dolgoruky:</t>
        </r>
        <r>
          <rPr>
            <sz val="8"/>
            <color indexed="81"/>
            <rFont val="Tahoma"/>
            <family val="2"/>
          </rPr>
          <t xml:space="preserve">
</t>
        </r>
      </text>
    </comment>
    <comment ref="C42" authorId="0" shapeId="0" xr:uid="{00000000-0006-0000-18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8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8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8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8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8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8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8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8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8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9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9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9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9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9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9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9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9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9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9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9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9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9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9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9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9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9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9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9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9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9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9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9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9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9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9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9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9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9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9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9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9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C1733C70-D602-4C2C-AF21-5FA9945386F0}">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9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9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9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9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9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9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9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9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9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900-00002B000000}">
      <text>
        <r>
          <rPr>
            <b/>
            <sz val="8"/>
            <color indexed="81"/>
            <rFont val="Tahoma"/>
            <family val="2"/>
          </rPr>
          <t>Michael U Dolgoruky:</t>
        </r>
        <r>
          <rPr>
            <sz val="8"/>
            <color indexed="81"/>
            <rFont val="Tahoma"/>
            <family val="2"/>
          </rPr>
          <t xml:space="preserve">
</t>
        </r>
      </text>
    </comment>
    <comment ref="C42" authorId="0" shapeId="0" xr:uid="{00000000-0006-0000-19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9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9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9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9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9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9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9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9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9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A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A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A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A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A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A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A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A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A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A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A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A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A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A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A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A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A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A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A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A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A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A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A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A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A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A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A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A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A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A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A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A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B21E7C55-345A-4CD7-9494-521915AE9B62}">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A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A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A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A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A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A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A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A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A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A00-00002B000000}">
      <text>
        <r>
          <rPr>
            <b/>
            <sz val="8"/>
            <color indexed="81"/>
            <rFont val="Tahoma"/>
            <family val="2"/>
          </rPr>
          <t>Michael U Dolgoruky:</t>
        </r>
        <r>
          <rPr>
            <sz val="8"/>
            <color indexed="81"/>
            <rFont val="Tahoma"/>
            <family val="2"/>
          </rPr>
          <t xml:space="preserve">
</t>
        </r>
      </text>
    </comment>
    <comment ref="C42" authorId="0" shapeId="0" xr:uid="{00000000-0006-0000-1A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A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A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A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A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A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A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A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A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A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B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B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B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B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B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B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B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B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B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B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B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B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B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B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B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B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B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B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B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B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B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B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B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B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B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B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B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B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B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B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B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B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0B15E67E-AD9C-40E4-89FE-B4D909F4C9FA}">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B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B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B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B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B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B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B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B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B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B00-00002B000000}">
      <text>
        <r>
          <rPr>
            <b/>
            <sz val="8"/>
            <color indexed="81"/>
            <rFont val="Tahoma"/>
            <family val="2"/>
          </rPr>
          <t>Michael U Dolgoruky:</t>
        </r>
        <r>
          <rPr>
            <sz val="8"/>
            <color indexed="81"/>
            <rFont val="Tahoma"/>
            <family val="2"/>
          </rPr>
          <t xml:space="preserve">
</t>
        </r>
      </text>
    </comment>
    <comment ref="C42" authorId="0" shapeId="0" xr:uid="{00000000-0006-0000-1B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B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B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B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B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B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B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B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B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B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C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C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C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C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C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C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C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C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C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C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C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C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C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C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C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C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C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C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C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C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C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C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C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C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C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C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C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C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C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C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C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C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A6D04F13-CEE6-491D-8B29-15750732239A}">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C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C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C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C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C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C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C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C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C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C00-00002B000000}">
      <text>
        <r>
          <rPr>
            <b/>
            <sz val="8"/>
            <color indexed="81"/>
            <rFont val="Tahoma"/>
            <family val="2"/>
          </rPr>
          <t>Michael U Dolgoruky:</t>
        </r>
        <r>
          <rPr>
            <sz val="8"/>
            <color indexed="81"/>
            <rFont val="Tahoma"/>
            <family val="2"/>
          </rPr>
          <t xml:space="preserve">
</t>
        </r>
      </text>
    </comment>
    <comment ref="C42" authorId="0" shapeId="0" xr:uid="{00000000-0006-0000-1C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C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C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C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C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C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C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C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C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C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D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D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D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D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D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D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D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D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D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D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D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D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D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D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D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D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D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D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D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D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D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D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D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D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D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D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D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D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D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D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D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D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17C233B2-5C0B-4EC2-BA0F-2825274BF9D3}">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D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D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D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D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D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D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D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D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D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D00-00002B000000}">
      <text>
        <r>
          <rPr>
            <b/>
            <sz val="8"/>
            <color indexed="81"/>
            <rFont val="Tahoma"/>
            <family val="2"/>
          </rPr>
          <t>Michael U Dolgoruky:</t>
        </r>
        <r>
          <rPr>
            <sz val="8"/>
            <color indexed="81"/>
            <rFont val="Tahoma"/>
            <family val="2"/>
          </rPr>
          <t xml:space="preserve">
</t>
        </r>
      </text>
    </comment>
    <comment ref="C42" authorId="0" shapeId="0" xr:uid="{00000000-0006-0000-1D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D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D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D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D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D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D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D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D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D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E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E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E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E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E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E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E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E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E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E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E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E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E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E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E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E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E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E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E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E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E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E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E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E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E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E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E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E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E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E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E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E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F2FC46B7-9E8E-400C-8E1C-E36D6E947B3F}">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E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E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E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E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E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E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E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E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E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E00-00002B000000}">
      <text>
        <r>
          <rPr>
            <b/>
            <sz val="8"/>
            <color indexed="81"/>
            <rFont val="Tahoma"/>
            <family val="2"/>
          </rPr>
          <t>Michael U Dolgoruky:</t>
        </r>
        <r>
          <rPr>
            <sz val="8"/>
            <color indexed="81"/>
            <rFont val="Tahoma"/>
            <family val="2"/>
          </rPr>
          <t xml:space="preserve">
</t>
        </r>
      </text>
    </comment>
    <comment ref="C42" authorId="0" shapeId="0" xr:uid="{00000000-0006-0000-1E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E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E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E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E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E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E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E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E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E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763172DF-D2CC-412A-989A-6277666D6BD5}">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BCB7A1AA-83C1-4F36-B821-B3E2175830B9}">
      <text>
        <r>
          <rPr>
            <b/>
            <sz val="8"/>
            <color indexed="81"/>
            <rFont val="Tahoma"/>
            <family val="2"/>
          </rPr>
          <t>Michael U Dolgoruky:</t>
        </r>
        <r>
          <rPr>
            <sz val="8"/>
            <color indexed="81"/>
            <rFont val="Tahoma"/>
            <family val="2"/>
          </rPr>
          <t xml:space="preserve">
The official Value GDP divided into 14 month</t>
        </r>
      </text>
    </comment>
    <comment ref="B7" authorId="0" shapeId="0" xr:uid="{08837948-DFF2-4CC3-894A-63EAA7E210F4}">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2D4893B-1373-4B39-B11F-E7D87C373322}">
      <text>
        <r>
          <rPr>
            <b/>
            <sz val="8"/>
            <color indexed="81"/>
            <rFont val="Tahoma"/>
            <family val="2"/>
          </rPr>
          <t>Michael U Dolgoruky:</t>
        </r>
        <r>
          <rPr>
            <sz val="8"/>
            <color indexed="81"/>
            <rFont val="Tahoma"/>
            <family val="2"/>
          </rPr>
          <t xml:space="preserve">
The total value in US$ guaranteed like it shows in your Country GDP  x 30 Years</t>
        </r>
      </text>
    </comment>
    <comment ref="D8" authorId="0" shapeId="0" xr:uid="{6E683762-278E-4CFD-B0D7-E742F86FBDFC}">
      <text>
        <r>
          <rPr>
            <b/>
            <sz val="8"/>
            <color indexed="81"/>
            <rFont val="Tahoma"/>
            <family val="2"/>
          </rPr>
          <t xml:space="preserve">Michael U Dolgoruky: 1 x 14 x 30 </t>
        </r>
        <r>
          <rPr>
            <sz val="8"/>
            <color indexed="81"/>
            <rFont val="Tahoma"/>
            <family val="2"/>
          </rPr>
          <t>LA FORMULA
Inversion InterModular de Jovenes/Family FIFFormula</t>
        </r>
      </text>
    </comment>
    <comment ref="H8" authorId="0" shapeId="0" xr:uid="{4E50A9FF-83E1-43FF-B06B-AE501B49B3DF}">
      <text>
        <r>
          <rPr>
            <b/>
            <sz val="8"/>
            <color indexed="81"/>
            <rFont val="Tahoma"/>
            <family val="2"/>
          </rPr>
          <t>Michael U Dolgoruky:</t>
        </r>
        <r>
          <rPr>
            <sz val="8"/>
            <color indexed="81"/>
            <rFont val="Tahoma"/>
            <family val="2"/>
          </rPr>
          <t xml:space="preserve">
La Inversion InterModular en La SEGURIDAD del Joven/Beneficiates/Participant con las (4 Segments Principals para una Vida InterModular)</t>
        </r>
      </text>
    </comment>
    <comment ref="D9" authorId="0" shapeId="0" xr:uid="{41B0AC9D-1091-4A5E-AE8A-18DD38748F97}">
      <text>
        <r>
          <rPr>
            <b/>
            <sz val="8"/>
            <color indexed="81"/>
            <rFont val="Tahoma"/>
            <family val="2"/>
          </rPr>
          <t>Michael U Dolgoruky: el 100%</t>
        </r>
        <r>
          <rPr>
            <sz val="8"/>
            <color indexed="81"/>
            <rFont val="Tahoma"/>
            <family val="2"/>
          </rPr>
          <t xml:space="preserve">
The Total value Guaranteed PIB of the Country.
This is the FIRST important figure of the FIFFormula ( 1 x 14 x 30).
This is the TOTAL MONTHLY Allowance to the Beneficiary/Participant.</t>
        </r>
      </text>
    </comment>
    <comment ref="E9" authorId="0" shapeId="0" xr:uid="{2A6941D5-CBF5-4024-9349-69E845CA45E1}">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FIFFormula for the Beneficiary/Participant</t>
        </r>
      </text>
    </comment>
    <comment ref="F9" authorId="0" shapeId="0" xr:uid="{4D7CE3C2-8320-4179-932D-B3546C20042D}">
      <text>
        <r>
          <rPr>
            <b/>
            <sz val="8"/>
            <color indexed="81"/>
            <rFont val="Tahoma"/>
            <family val="2"/>
          </rPr>
          <t>Michael U Dolgoruky:</t>
        </r>
        <r>
          <rPr>
            <sz val="8"/>
            <color indexed="81"/>
            <rFont val="Tahoma"/>
            <family val="2"/>
          </rPr>
          <t xml:space="preserve">
This Money is freely distributed by the legal Tutors and/or Beneficiary/Participant for Family use. The Legal tutors are responsible until the Beneficiary/Participant reaches 18 Years</t>
        </r>
      </text>
    </comment>
    <comment ref="G9" authorId="0" shapeId="0" xr:uid="{69A05D2C-3838-4FC8-9BB0-5F815FD12A8B}">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DFF47A12-5BB2-4974-A3DD-5DBE15A93082}">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B34BC24F-47AE-4851-9AAC-38A637B9A1E4}">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7196316A-C90A-41B4-881A-0BAC9B8D45E3}">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3C2C81B-F5AC-4715-AB00-727F6EB5DDC5}">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A807625A-8C05-4E9F-A5D3-963F0DA86115}">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8E102AAE-6833-44A6-91CE-D8743EFE7EB5}">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D5B2CDC5-39D8-451F-8A0E-2580266A3905}">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1E7A31F9-1E46-47F8-9773-9403D46D63B7}">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G26" authorId="0" shapeId="0" xr:uid="{D4364A82-7BCE-45A8-90E8-87A03754CB5B}">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C28" authorId="0" shapeId="0" xr:uid="{852FF6CA-6A87-45A2-A3E5-E0E77E933E72}">
      <text>
        <r>
          <rPr>
            <b/>
            <sz val="8"/>
            <color indexed="81"/>
            <rFont val="Tahoma"/>
            <family val="2"/>
          </rPr>
          <t>Michael U Dolgoruky:</t>
        </r>
        <r>
          <rPr>
            <sz val="8"/>
            <color indexed="81"/>
            <rFont val="Tahoma"/>
            <family val="2"/>
          </rPr>
          <t xml:space="preserve">
The Ratio of Interest!
Negotiated between the beneficiary/participant with a minimum of 4% Annual Interest on the Total Capital guaranteed for a period of 30 YEARS. This Capital is considered a FIXED Monetary Value for the Economic mechanisms that can be established in using government guaranties, banking instruments etc.  The Guarantor compromises to not withdraw the Capital or assign the control of the same. The Economic mechanisms are paying the Yearly Interest.</t>
        </r>
      </text>
    </comment>
    <comment ref="D28" authorId="0" shapeId="0" xr:uid="{2D734651-A38A-49EA-8A8C-5493B648838A}">
      <text>
        <r>
          <rPr>
            <b/>
            <sz val="8"/>
            <color indexed="81"/>
            <rFont val="Tahoma"/>
            <family val="2"/>
          </rPr>
          <t>Michael U Dolgoruky:</t>
        </r>
        <r>
          <rPr>
            <sz val="8"/>
            <color indexed="81"/>
            <rFont val="Tahoma"/>
            <family val="2"/>
          </rPr>
          <t xml:space="preserve">
4% from Economics section in interest</t>
        </r>
      </text>
    </comment>
    <comment ref="E28" authorId="0" shapeId="0" xr:uid="{102DA53A-BF49-4CF7-B3D5-B875106C683E}">
      <text>
        <r>
          <rPr>
            <b/>
            <sz val="8"/>
            <color indexed="81"/>
            <rFont val="Tahoma"/>
            <family val="2"/>
          </rPr>
          <t>Michael U Dolgoruky:</t>
        </r>
        <r>
          <rPr>
            <sz val="8"/>
            <color indexed="81"/>
            <rFont val="Tahoma"/>
            <family val="2"/>
          </rPr>
          <t xml:space="preserve">
5% from Economics section in interest</t>
        </r>
      </text>
    </comment>
    <comment ref="F28" authorId="0" shapeId="0" xr:uid="{763D8FBA-F52F-4E85-996E-A383D7EA85C9}">
      <text>
        <r>
          <rPr>
            <b/>
            <sz val="8"/>
            <color indexed="81"/>
            <rFont val="Tahoma"/>
            <family val="2"/>
          </rPr>
          <t>Michael U Dolgoruky:</t>
        </r>
        <r>
          <rPr>
            <sz val="8"/>
            <color indexed="81"/>
            <rFont val="Tahoma"/>
            <family val="2"/>
          </rPr>
          <t xml:space="preserve">
6% from Economics section in interest</t>
        </r>
      </text>
    </comment>
    <comment ref="G28" authorId="0" shapeId="0" xr:uid="{3F4A7BA2-C7B9-4416-A9C9-A4758682E8BC}">
      <text>
        <r>
          <rPr>
            <b/>
            <sz val="8"/>
            <color indexed="81"/>
            <rFont val="Tahoma"/>
            <family val="2"/>
          </rPr>
          <t>Michael U Dolgoruky:</t>
        </r>
        <r>
          <rPr>
            <sz val="8"/>
            <color indexed="81"/>
            <rFont val="Tahoma"/>
            <family val="2"/>
          </rPr>
          <t xml:space="preserve">
7% from Economics section in interest</t>
        </r>
      </text>
    </comment>
    <comment ref="H28" authorId="0" shapeId="0" xr:uid="{25E236EC-D2F0-4C83-ACBC-BF596F8D9042}">
      <text>
        <r>
          <rPr>
            <b/>
            <sz val="8"/>
            <color indexed="81"/>
            <rFont val="Tahoma"/>
            <family val="2"/>
          </rPr>
          <t>Michael U Dolgoruky:</t>
        </r>
        <r>
          <rPr>
            <sz val="8"/>
            <color indexed="81"/>
            <rFont val="Tahoma"/>
            <family val="2"/>
          </rPr>
          <t xml:space="preserve">
8% from Economics section in interest</t>
        </r>
      </text>
    </comment>
    <comment ref="I28" authorId="0" shapeId="0" xr:uid="{E3C9A807-1E1E-45E4-AED1-40EFACFE0AEE}">
      <text>
        <r>
          <rPr>
            <b/>
            <sz val="8"/>
            <color indexed="81"/>
            <rFont val="Tahoma"/>
            <family val="2"/>
          </rPr>
          <t>Michael U Dolgoruky:</t>
        </r>
        <r>
          <rPr>
            <sz val="8"/>
            <color indexed="81"/>
            <rFont val="Tahoma"/>
            <family val="2"/>
          </rPr>
          <t xml:space="preserve">
9% from Economics section in interest</t>
        </r>
      </text>
    </comment>
    <comment ref="J28" authorId="0" shapeId="0" xr:uid="{9C65B2D5-06DE-4F3A-90A1-750672BF2A95}">
      <text>
        <r>
          <rPr>
            <b/>
            <sz val="8"/>
            <color indexed="81"/>
            <rFont val="Tahoma"/>
            <family val="2"/>
          </rPr>
          <t>Michael U Dolgoruky:</t>
        </r>
        <r>
          <rPr>
            <sz val="8"/>
            <color indexed="81"/>
            <rFont val="Tahoma"/>
            <family val="2"/>
          </rPr>
          <t xml:space="preserve">
10% from Economics section in interest</t>
        </r>
      </text>
    </comment>
    <comment ref="K28" authorId="0" shapeId="0" xr:uid="{6C82BC18-4681-4A0B-955C-8AA9730AE226}">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1BBBA34D-1D5C-4D2F-8761-9617D142AA43}">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C3ED561A-3A2B-4E37-9D79-4AAF623DE7D4}">
      <text>
        <r>
          <rPr>
            <b/>
            <sz val="8"/>
            <color indexed="81"/>
            <rFont val="Tahoma"/>
            <family val="2"/>
          </rPr>
          <t>Michael U Dolgoruky:</t>
        </r>
        <r>
          <rPr>
            <sz val="8"/>
            <color indexed="81"/>
            <rFont val="Tahoma"/>
            <family val="2"/>
          </rPr>
          <t xml:space="preserve">
La Suma Total en To Moneda para  el mechanism Economical para los 30 Años de Guarantee por parte del Guarantor</t>
        </r>
      </text>
    </comment>
    <comment ref="C30" authorId="0" shapeId="0" xr:uid="{E48F274C-2F87-4D39-BD30-D1A22F6185CD}">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D3628955-F9A0-476A-9BE9-90DA32AD63A5}">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
A perfect System for any form of politics, companies that like to create wealth or simply to create collateral assets, that can easy serve to as Guarantee for the Pension plan a country currently is applying.</t>
        </r>
      </text>
    </comment>
    <comment ref="C32" authorId="0" shapeId="0" xr:uid="{867B29C8-DD2B-40E4-8B18-F9F96968C4E3}">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69099ACE-72C2-4673-9960-2F018DC396B5}">
      <text>
        <r>
          <rPr>
            <b/>
            <sz val="8"/>
            <color indexed="81"/>
            <rFont val="Tahoma"/>
            <family val="2"/>
          </rPr>
          <t>Michael U Dolgoruky:</t>
        </r>
        <r>
          <rPr>
            <sz val="8"/>
            <color indexed="81"/>
            <rFont val="Tahoma"/>
            <family val="2"/>
          </rPr>
          <t xml:space="preserve">
The TOTAL Interest paid by the Monetary Institution, Bank and/or Economic mechanism, paid out over the total of 30 YEARS for the beneficiary/Participant </t>
        </r>
      </text>
    </comment>
    <comment ref="C34" authorId="0" shapeId="0" xr:uid="{17751FCD-421E-49EE-8CFC-B1B68BA56C20}">
      <text>
        <r>
          <rPr>
            <b/>
            <sz val="8"/>
            <color indexed="81"/>
            <rFont val="Tahoma"/>
            <family val="2"/>
          </rPr>
          <t>Michael U Dolgoruky:</t>
        </r>
        <r>
          <rPr>
            <sz val="8"/>
            <color indexed="81"/>
            <rFont val="Tahoma"/>
            <family val="2"/>
          </rPr>
          <t xml:space="preserve">
The TOTAL amount for 30 Years of Confirmed Guarantee for the Beneficiaries / Participants.
This quantity is the THIRD part of the  FORMULA &gt;&gt;&gt;&gt;  30 YEARS</t>
        </r>
      </text>
    </comment>
    <comment ref="C35" authorId="0" shapeId="0" xr:uid="{C2313FBD-16F6-49EC-BC93-D8830DDBACF1}">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
A perfect System for any form of politics, companies that like to create wealth or simply to create collateral assets, that can easy serve to as Guarantee for the Pension plan a country currently is applying.</t>
        </r>
      </text>
    </comment>
    <comment ref="C36" authorId="0" shapeId="0" xr:uid="{B1AD089A-05B3-480A-BE10-2665169F8332}">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8B936609-8DBC-4D2B-8786-C398F92B967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t>
        </r>
      </text>
    </comment>
    <comment ref="C38" authorId="0" shapeId="0" xr:uid="{2541E67A-D073-42A8-AD60-C1DA685F6199}">
      <text>
        <r>
          <rPr>
            <b/>
            <sz val="8"/>
            <color indexed="81"/>
            <rFont val="Tahoma"/>
            <family val="2"/>
          </rPr>
          <t>Michael U Dolgoruky:</t>
        </r>
        <r>
          <rPr>
            <sz val="8"/>
            <color indexed="81"/>
            <rFont val="Tahoma"/>
            <family val="2"/>
          </rPr>
          <t xml:space="preserve">
Invest into Private Banking a 20%
This  partial Investment of the EXTRAS income with the compounded Annual interest </t>
        </r>
      </text>
    </comment>
    <comment ref="C39" authorId="0" shapeId="0" xr:uid="{B3C14A6D-6DD2-44EF-B97E-C852FE20A9AF}">
      <text>
        <r>
          <rPr>
            <b/>
            <sz val="8"/>
            <color indexed="81"/>
            <rFont val="Tahoma"/>
            <family val="2"/>
          </rPr>
          <t>Michael U Dolgoruky:</t>
        </r>
        <r>
          <rPr>
            <sz val="8"/>
            <color indexed="81"/>
            <rFont val="Tahoma"/>
            <family val="2"/>
          </rPr>
          <t xml:space="preserve">
Invest into PRIME Banking a 40%
This  partial Investment of the EXTRAS income with the compounded Annual interest
A huge opportunity for economists. Remember we handle a 30 Years Investment and not only 14 month, to point out the Global Vision.</t>
        </r>
      </text>
    </comment>
    <comment ref="C40" authorId="0" shapeId="0" xr:uid="{50829175-5E81-49F8-980A-05EF69861BB9}">
      <text>
        <r>
          <rPr>
            <b/>
            <sz val="8"/>
            <color indexed="81"/>
            <rFont val="Tahoma"/>
            <family val="2"/>
          </rPr>
          <t>Michael U Dolgoruky:</t>
        </r>
        <r>
          <rPr>
            <sz val="8"/>
            <color indexed="81"/>
            <rFont val="Tahoma"/>
            <family val="2"/>
          </rPr>
          <t xml:space="preserve">
Invest into Institutional Banking a 40%
This  partial Investment of the EXTRAS income with the compounded Annual interest
A huge opportunity for economists. Remember we handle a 30 Years Investment and not only 14 month, to point out the Global Vision.
</t>
        </r>
      </text>
    </comment>
    <comment ref="C41" authorId="0" shapeId="0" xr:uid="{8C2B3B3F-7035-44C5-A18E-EE344EEF57E2}">
      <text>
        <r>
          <rPr>
            <b/>
            <sz val="8"/>
            <color indexed="81"/>
            <rFont val="Tahoma"/>
            <family val="2"/>
          </rPr>
          <t>Michael U Dolgoruky:</t>
        </r>
        <r>
          <rPr>
            <sz val="8"/>
            <color indexed="81"/>
            <rFont val="Tahoma"/>
            <family val="2"/>
          </rPr>
          <t xml:space="preserve">
The Interest of the Interest.
The total Sum accumulated Investment of the EXTRAS compounded earnings.</t>
        </r>
      </text>
    </comment>
    <comment ref="I41" authorId="0" shapeId="0" xr:uid="{43617056-67F3-44F5-8DB6-CEA523D2AA67}">
      <text>
        <r>
          <rPr>
            <b/>
            <sz val="8"/>
            <color indexed="81"/>
            <rFont val="Tahoma"/>
            <family val="2"/>
          </rPr>
          <t>Michael U Dolgoruky:</t>
        </r>
        <r>
          <rPr>
            <sz val="8"/>
            <color indexed="81"/>
            <rFont val="Tahoma"/>
            <family val="2"/>
          </rPr>
          <t xml:space="preserve">
</t>
        </r>
      </text>
    </comment>
    <comment ref="C42" authorId="0" shapeId="0" xr:uid="{77A27E38-3E35-483D-A14D-A55B17C0988C}">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t>
        </r>
      </text>
    </comment>
    <comment ref="C43" authorId="0" shapeId="0" xr:uid="{0ADCDCB3-1E2D-4653-94F9-6C33925F0C4B}">
      <text>
        <r>
          <rPr>
            <b/>
            <sz val="8"/>
            <color indexed="81"/>
            <rFont val="Tahoma"/>
            <family val="2"/>
          </rPr>
          <t>Michael U Dolgoruky:</t>
        </r>
        <r>
          <rPr>
            <sz val="8"/>
            <color indexed="81"/>
            <rFont val="Tahoma"/>
            <family val="2"/>
          </rPr>
          <t xml:space="preserve">
The Interest of the Interest.
The total Sum of accumulated Interest of the EXTRAS compounded earnings for 30 YEARS.</t>
        </r>
      </text>
    </comment>
    <comment ref="C44" authorId="0" shapeId="0" xr:uid="{D0186D0F-AA76-4CC3-AF7A-6045F8229A28}">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B5F0F559-E9EE-4226-83A5-A85608C25532}">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287803C1-4527-4939-B36F-655188E00AEF}">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5D0ACB80-4B2D-411E-89E9-134466EDB2FC}">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1F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1F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1F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1F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1F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1F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1F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1F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1F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1F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1F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1F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1F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1F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1F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1F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1F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1F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1F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1F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1F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1F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1F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1F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1F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1F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1F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1F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1F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1F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1F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1F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8B1D9050-AF7B-4979-8AAF-359E2445BA11}">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1F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1F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1F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1F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1F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1F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1F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1F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1F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1F00-00002B000000}">
      <text>
        <r>
          <rPr>
            <b/>
            <sz val="8"/>
            <color indexed="81"/>
            <rFont val="Tahoma"/>
            <family val="2"/>
          </rPr>
          <t>Michael U Dolgoruky:</t>
        </r>
        <r>
          <rPr>
            <sz val="8"/>
            <color indexed="81"/>
            <rFont val="Tahoma"/>
            <family val="2"/>
          </rPr>
          <t xml:space="preserve">
</t>
        </r>
      </text>
    </comment>
    <comment ref="C42" authorId="0" shapeId="0" xr:uid="{00000000-0006-0000-1F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1F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1F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1F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1F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1F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1F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1F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1F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1F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0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0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0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0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0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0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0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0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0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0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0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0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0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0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0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0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0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0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0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0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0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0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0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0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0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0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0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0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0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0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0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0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146195E1-DCE8-4A14-BA3E-FA18DB7166B6}">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0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0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0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0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0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0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0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0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0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000-00002B000000}">
      <text>
        <r>
          <rPr>
            <b/>
            <sz val="8"/>
            <color indexed="81"/>
            <rFont val="Tahoma"/>
            <family val="2"/>
          </rPr>
          <t>Michael U Dolgoruky:</t>
        </r>
        <r>
          <rPr>
            <sz val="8"/>
            <color indexed="81"/>
            <rFont val="Tahoma"/>
            <family val="2"/>
          </rPr>
          <t xml:space="preserve">
</t>
        </r>
      </text>
    </comment>
    <comment ref="C42" authorId="0" shapeId="0" xr:uid="{00000000-0006-0000-20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0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0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0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0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0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0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0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0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0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1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1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1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1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1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1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1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1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1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1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1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1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1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1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1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1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1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1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1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1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1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1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1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1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1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1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1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1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1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1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1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1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5CA767AC-E230-4F1D-B650-40F28EA21278}">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1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1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1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1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1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1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1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1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1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100-00002B000000}">
      <text>
        <r>
          <rPr>
            <b/>
            <sz val="8"/>
            <color indexed="81"/>
            <rFont val="Tahoma"/>
            <family val="2"/>
          </rPr>
          <t>Michael U Dolgoruky:</t>
        </r>
        <r>
          <rPr>
            <sz val="8"/>
            <color indexed="81"/>
            <rFont val="Tahoma"/>
            <family val="2"/>
          </rPr>
          <t xml:space="preserve">
</t>
        </r>
      </text>
    </comment>
    <comment ref="C42" authorId="0" shapeId="0" xr:uid="{00000000-0006-0000-21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1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1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1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1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1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1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1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1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1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2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2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2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2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2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2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2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2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2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2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2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2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2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2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2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2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2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2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2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2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2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2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2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2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2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2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2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2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2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2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2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2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9988A603-9EDA-405F-A6CA-FF0B5A46CDB7}">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2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2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2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2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2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2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2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2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2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200-00002B000000}">
      <text>
        <r>
          <rPr>
            <b/>
            <sz val="8"/>
            <color indexed="81"/>
            <rFont val="Tahoma"/>
            <family val="2"/>
          </rPr>
          <t>Michael U Dolgoruky:</t>
        </r>
        <r>
          <rPr>
            <sz val="8"/>
            <color indexed="81"/>
            <rFont val="Tahoma"/>
            <family val="2"/>
          </rPr>
          <t xml:space="preserve">
</t>
        </r>
      </text>
    </comment>
    <comment ref="C42" authorId="0" shapeId="0" xr:uid="{00000000-0006-0000-22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2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2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2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2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2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2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2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2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2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3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3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3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3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3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3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3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3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3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3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3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3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3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3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3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3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3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3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3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3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3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3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3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3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3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3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3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3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3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3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3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3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993F878C-BA0D-470B-B9AA-9B7B583A58EE}">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3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3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3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3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3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3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3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3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3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300-00002B000000}">
      <text>
        <r>
          <rPr>
            <b/>
            <sz val="8"/>
            <color indexed="81"/>
            <rFont val="Tahoma"/>
            <family val="2"/>
          </rPr>
          <t>Michael U Dolgoruky:</t>
        </r>
        <r>
          <rPr>
            <sz val="8"/>
            <color indexed="81"/>
            <rFont val="Tahoma"/>
            <family val="2"/>
          </rPr>
          <t xml:space="preserve">
</t>
        </r>
      </text>
    </comment>
    <comment ref="C42" authorId="0" shapeId="0" xr:uid="{00000000-0006-0000-23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3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3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3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3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3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3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3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3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3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4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4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4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4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4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4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4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4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4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4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4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4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4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4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4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4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4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4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4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4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4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4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4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4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4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4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4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4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4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4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4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4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F9DAC9BF-1541-4D2C-AFBB-C194F634C59D}">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4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4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4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4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4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4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4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4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4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400-00002B000000}">
      <text>
        <r>
          <rPr>
            <b/>
            <sz val="8"/>
            <color indexed="81"/>
            <rFont val="Tahoma"/>
            <family val="2"/>
          </rPr>
          <t>Michael U Dolgoruky:</t>
        </r>
        <r>
          <rPr>
            <sz val="8"/>
            <color indexed="81"/>
            <rFont val="Tahoma"/>
            <family val="2"/>
          </rPr>
          <t xml:space="preserve">
</t>
        </r>
      </text>
    </comment>
    <comment ref="C42" authorId="0" shapeId="0" xr:uid="{00000000-0006-0000-24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4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4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4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4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4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4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4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4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4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5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5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5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5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5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5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5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5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5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5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5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5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5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5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5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5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5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5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5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5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5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5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5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5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5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5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5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5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5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5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5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5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CDC72130-5733-43B9-A5AD-E772B45C7F7E}">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5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5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5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5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5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5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5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5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5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500-00002B000000}">
      <text>
        <r>
          <rPr>
            <b/>
            <sz val="8"/>
            <color indexed="81"/>
            <rFont val="Tahoma"/>
            <family val="2"/>
          </rPr>
          <t>Michael U Dolgoruky:</t>
        </r>
        <r>
          <rPr>
            <sz val="8"/>
            <color indexed="81"/>
            <rFont val="Tahoma"/>
            <family val="2"/>
          </rPr>
          <t xml:space="preserve">
</t>
        </r>
      </text>
    </comment>
    <comment ref="C42" authorId="0" shapeId="0" xr:uid="{00000000-0006-0000-25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5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5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5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5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5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5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5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5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5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6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6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6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6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6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6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6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6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6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6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6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6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6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6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6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6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6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6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6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6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6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6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6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6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6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6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6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6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6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6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6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6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5BD9CDD8-F0FA-477E-A7CF-F4F631DADA85}">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6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6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6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6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6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6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6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6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6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600-00002B000000}">
      <text>
        <r>
          <rPr>
            <b/>
            <sz val="8"/>
            <color indexed="81"/>
            <rFont val="Tahoma"/>
            <family val="2"/>
          </rPr>
          <t>Michael U Dolgoruky:</t>
        </r>
        <r>
          <rPr>
            <sz val="8"/>
            <color indexed="81"/>
            <rFont val="Tahoma"/>
            <family val="2"/>
          </rPr>
          <t xml:space="preserve">
</t>
        </r>
      </text>
    </comment>
    <comment ref="C42" authorId="0" shapeId="0" xr:uid="{00000000-0006-0000-26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6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6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6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6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6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6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6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6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6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7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7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7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7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7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7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7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7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7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7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7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7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7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7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7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7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7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7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7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7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7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7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7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7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7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7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7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7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7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7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7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7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9E39C422-4CDD-463F-B63E-BC1BCA034508}">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7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7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7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7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7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7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7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7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7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700-00002B000000}">
      <text>
        <r>
          <rPr>
            <b/>
            <sz val="8"/>
            <color indexed="81"/>
            <rFont val="Tahoma"/>
            <family val="2"/>
          </rPr>
          <t>Michael U Dolgoruky:</t>
        </r>
        <r>
          <rPr>
            <sz val="8"/>
            <color indexed="81"/>
            <rFont val="Tahoma"/>
            <family val="2"/>
          </rPr>
          <t xml:space="preserve">
</t>
        </r>
      </text>
    </comment>
    <comment ref="C42" authorId="0" shapeId="0" xr:uid="{00000000-0006-0000-27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7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7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7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7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7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7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7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7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7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8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8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8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8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8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8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8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8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8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8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8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8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8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8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8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8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8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8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8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8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8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8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8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8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8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8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8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8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8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8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8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8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BEC82B83-3EDE-49FF-BDA3-49D371AA6C3A}">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8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8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8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8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8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8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8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8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8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800-00002B000000}">
      <text>
        <r>
          <rPr>
            <b/>
            <sz val="8"/>
            <color indexed="81"/>
            <rFont val="Tahoma"/>
            <family val="2"/>
          </rPr>
          <t>Michael U Dolgoruky:</t>
        </r>
        <r>
          <rPr>
            <sz val="8"/>
            <color indexed="81"/>
            <rFont val="Tahoma"/>
            <family val="2"/>
          </rPr>
          <t xml:space="preserve">
</t>
        </r>
      </text>
    </comment>
    <comment ref="C42" authorId="0" shapeId="0" xr:uid="{00000000-0006-0000-28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8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8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8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8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8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8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8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8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8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4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400-000002000000}">
      <text>
        <r>
          <rPr>
            <b/>
            <sz val="8"/>
            <color indexed="81"/>
            <rFont val="Tahoma"/>
            <family val="2"/>
          </rPr>
          <t>Michael U Dolgoruky:</t>
        </r>
        <r>
          <rPr>
            <sz val="8"/>
            <color indexed="81"/>
            <rFont val="Tahoma"/>
            <family val="2"/>
          </rPr>
          <t xml:space="preserve">
The official Value GDP divided into 14 month</t>
        </r>
      </text>
    </comment>
    <comment ref="B7" authorId="0" shapeId="0" xr:uid="{00000000-0006-0000-04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400-000004000000}">
      <text>
        <r>
          <rPr>
            <b/>
            <sz val="8"/>
            <color indexed="81"/>
            <rFont val="Tahoma"/>
            <family val="2"/>
          </rPr>
          <t>Michael U Dolgoruky:</t>
        </r>
        <r>
          <rPr>
            <sz val="8"/>
            <color indexed="81"/>
            <rFont val="Tahoma"/>
            <family val="2"/>
          </rPr>
          <t xml:space="preserve">
The total value in US$ guaranteed like it shows in your Country GDP  x 30 Years</t>
        </r>
      </text>
    </comment>
    <comment ref="D8" authorId="0" shapeId="0" xr:uid="{00000000-0006-0000-0400-000005000000}">
      <text>
        <r>
          <rPr>
            <b/>
            <sz val="8"/>
            <color indexed="81"/>
            <rFont val="Tahoma"/>
            <family val="2"/>
          </rPr>
          <t xml:space="preserve">Michael U Dolgoruky: 1 x 14 x 30 </t>
        </r>
        <r>
          <rPr>
            <sz val="8"/>
            <color indexed="81"/>
            <rFont val="Tahoma"/>
            <family val="2"/>
          </rPr>
          <t>LA FORMULA
Inversion InterModular de Jovenes/Family FIFFormula</t>
        </r>
      </text>
    </comment>
    <comment ref="H8" authorId="0" shapeId="0" xr:uid="{00000000-0006-0000-0400-000006000000}">
      <text>
        <r>
          <rPr>
            <b/>
            <sz val="8"/>
            <color indexed="81"/>
            <rFont val="Tahoma"/>
            <family val="2"/>
          </rPr>
          <t>Michael U Dolgoruky:</t>
        </r>
        <r>
          <rPr>
            <sz val="8"/>
            <color indexed="81"/>
            <rFont val="Tahoma"/>
            <family val="2"/>
          </rPr>
          <t xml:space="preserve">
La Inversion InterModular en La SEGURIDAD del Joven/Beneficiates/Participant con las (4 Segments Principals para una Vida InterModular)</t>
        </r>
      </text>
    </comment>
    <comment ref="D9" authorId="0" shapeId="0" xr:uid="{00000000-0006-0000-0400-000007000000}">
      <text>
        <r>
          <rPr>
            <b/>
            <sz val="8"/>
            <color indexed="81"/>
            <rFont val="Tahoma"/>
            <family val="2"/>
          </rPr>
          <t>Michael U Dolgoruky: el 100%</t>
        </r>
        <r>
          <rPr>
            <sz val="8"/>
            <color indexed="81"/>
            <rFont val="Tahoma"/>
            <family val="2"/>
          </rPr>
          <t xml:space="preserve">
The Total value Guaranteed PIB of the Country.
This is the FIRST important figure of the FIFFormula ( 1 x 14 x 30).
This is the TOTAL MONTHLY Allowance to the Beneficiary/Participant.</t>
        </r>
      </text>
    </comment>
    <comment ref="E9" authorId="0" shapeId="0" xr:uid="{00000000-0006-0000-04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FIFFormula for the Beneficiary/Participant</t>
        </r>
      </text>
    </comment>
    <comment ref="F9" authorId="0" shapeId="0" xr:uid="{00000000-0006-0000-0400-000009000000}">
      <text>
        <r>
          <rPr>
            <b/>
            <sz val="8"/>
            <color indexed="81"/>
            <rFont val="Tahoma"/>
            <family val="2"/>
          </rPr>
          <t>Michael U Dolgoruky:</t>
        </r>
        <r>
          <rPr>
            <sz val="8"/>
            <color indexed="81"/>
            <rFont val="Tahoma"/>
            <family val="2"/>
          </rPr>
          <t xml:space="preserve">
This Money is freely distributed by the legal Tutors and/or Beneficiary/Participant for Family use. The Legal tutors are responsible until the Beneficiary/Participant reaches 18 Years</t>
        </r>
      </text>
    </comment>
    <comment ref="G9" authorId="0" shapeId="0" xr:uid="{00000000-0006-0000-04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4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4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4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4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4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4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4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400-000012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G26" authorId="0" shapeId="0" xr:uid="{00000000-0006-0000-0400-000013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 ref="C28" authorId="0" shapeId="0" xr:uid="{00000000-0006-0000-0400-000014000000}">
      <text>
        <r>
          <rPr>
            <b/>
            <sz val="8"/>
            <color indexed="81"/>
            <rFont val="Tahoma"/>
            <family val="2"/>
          </rPr>
          <t>Michael U Dolgoruky:</t>
        </r>
        <r>
          <rPr>
            <sz val="8"/>
            <color indexed="81"/>
            <rFont val="Tahoma"/>
            <family val="2"/>
          </rPr>
          <t xml:space="preserve">
The Ratio of Interest!
Negotiated between the beneficiary/participant with a minimum of 4% Annual Interest on the Total Capital guaranteed for a period of 30 YEARS. This Capital is considered a FIXED Monetary Value for the Economic mechanisms that can be established in using government guaranties, banking instruments etc.  The Guarantor compromises to not withdraw the Capital or assign the control of the same. The Economic mechanisms are paying the Yearly Interest.</t>
        </r>
      </text>
    </comment>
    <comment ref="D28" authorId="0" shapeId="0" xr:uid="{00000000-0006-0000-04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4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4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4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4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4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4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4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4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400-00001E000000}">
      <text>
        <r>
          <rPr>
            <b/>
            <sz val="8"/>
            <color indexed="81"/>
            <rFont val="Tahoma"/>
            <family val="2"/>
          </rPr>
          <t>Michael U Dolgoruky:</t>
        </r>
        <r>
          <rPr>
            <sz val="8"/>
            <color indexed="81"/>
            <rFont val="Tahoma"/>
            <family val="2"/>
          </rPr>
          <t xml:space="preserve">
La Suma Total en To Moneda para  el mechanism Economical para los 30 Años de Guarantee por parte del Guarantor</t>
        </r>
      </text>
    </comment>
    <comment ref="C30" authorId="0" shapeId="0" xr:uid="{00000000-0006-0000-04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400-000020000000}">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
A perfect System for any form of politics, companies that like to create wealth or simply to create collateral assets, that can easy serve to as Guarantee for the Pension plan a country currently is applying.</t>
        </r>
      </text>
    </comment>
    <comment ref="C32" authorId="0" shapeId="0" xr:uid="{E9865DAF-9DFD-48C6-B05B-7D58DE7179D9}">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400-000022000000}">
      <text>
        <r>
          <rPr>
            <b/>
            <sz val="8"/>
            <color indexed="81"/>
            <rFont val="Tahoma"/>
            <family val="2"/>
          </rPr>
          <t>Michael U Dolgoruky:</t>
        </r>
        <r>
          <rPr>
            <sz val="8"/>
            <color indexed="81"/>
            <rFont val="Tahoma"/>
            <family val="2"/>
          </rPr>
          <t xml:space="preserve">
The TOTAL Interest paid by the Monetary Institution, Bank and/or Economic mechanism, paid out over the total of 30 YEARS for the beneficiary/Participant </t>
        </r>
      </text>
    </comment>
    <comment ref="C34" authorId="0" shapeId="0" xr:uid="{00000000-0006-0000-0400-000023000000}">
      <text>
        <r>
          <rPr>
            <b/>
            <sz val="8"/>
            <color indexed="81"/>
            <rFont val="Tahoma"/>
            <family val="2"/>
          </rPr>
          <t>Michael U Dolgoruky:</t>
        </r>
        <r>
          <rPr>
            <sz val="8"/>
            <color indexed="81"/>
            <rFont val="Tahoma"/>
            <family val="2"/>
          </rPr>
          <t xml:space="preserve">
The TOTAL amount for 30 Years of Confirmed Guarantee for the Beneficiaries / Participants.
This quantity is the THIRD part of the  FORMULA &gt;&gt;&gt;&gt;  30 YEARS</t>
        </r>
      </text>
    </comment>
    <comment ref="C35" authorId="0" shapeId="0" xr:uid="{00000000-0006-0000-0400-000024000000}">
      <text>
        <r>
          <rPr>
            <b/>
            <sz val="8"/>
            <color indexed="81"/>
            <rFont val="Tahoma"/>
            <family val="2"/>
          </rPr>
          <t>Michael U Dolgoruky:</t>
        </r>
        <r>
          <rPr>
            <sz val="8"/>
            <color indexed="81"/>
            <rFont val="Tahoma"/>
            <family val="2"/>
          </rPr>
          <t xml:space="preserve">
The Income received from the Interests, are the important part that  impacts the Economic Mechanism of the Economy of each Country. This is the place were the moneys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
A perfect System for any form of politics, companies that like to create wealth or simply to create collateral assets, that can easy serve to as Guarantee for the Pension plan a country currently is applying.</t>
        </r>
      </text>
    </comment>
    <comment ref="C36" authorId="0" shapeId="0" xr:uid="{00000000-0006-0000-04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400-000026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t>
        </r>
      </text>
    </comment>
    <comment ref="C38" authorId="0" shapeId="0" xr:uid="{00000000-0006-0000-0400-000027000000}">
      <text>
        <r>
          <rPr>
            <b/>
            <sz val="8"/>
            <color indexed="81"/>
            <rFont val="Tahoma"/>
            <family val="2"/>
          </rPr>
          <t>Michael U Dolgoruky:</t>
        </r>
        <r>
          <rPr>
            <sz val="8"/>
            <color indexed="81"/>
            <rFont val="Tahoma"/>
            <family val="2"/>
          </rPr>
          <t xml:space="preserve">
Invest into Private Banking a 20%
This  partial Investment of the EXTRAS income with the compounded Annual interest </t>
        </r>
      </text>
    </comment>
    <comment ref="C39" authorId="0" shapeId="0" xr:uid="{00000000-0006-0000-0400-000028000000}">
      <text>
        <r>
          <rPr>
            <b/>
            <sz val="8"/>
            <color indexed="81"/>
            <rFont val="Tahoma"/>
            <family val="2"/>
          </rPr>
          <t>Michael U Dolgoruky:</t>
        </r>
        <r>
          <rPr>
            <sz val="8"/>
            <color indexed="81"/>
            <rFont val="Tahoma"/>
            <family val="2"/>
          </rPr>
          <t xml:space="preserve">
Invest into PRIME Banking a 40%
This  partial Investment of the EXTRAS income with the compounded Annual interest
A huge opportunity for economists. Remember we handle a 30 Years Investment and not only 14 month, to point out the Global Vision.</t>
        </r>
      </text>
    </comment>
    <comment ref="C40" authorId="0" shapeId="0" xr:uid="{00000000-0006-0000-0400-000029000000}">
      <text>
        <r>
          <rPr>
            <b/>
            <sz val="8"/>
            <color indexed="81"/>
            <rFont val="Tahoma"/>
            <family val="2"/>
          </rPr>
          <t>Michael U Dolgoruky:</t>
        </r>
        <r>
          <rPr>
            <sz val="8"/>
            <color indexed="81"/>
            <rFont val="Tahoma"/>
            <family val="2"/>
          </rPr>
          <t xml:space="preserve">
Invest into Institutional Banking a 40%
This  partial Investment of the EXTRAS income with the compounded Annual interest
A huge opportunity for economists. Remember we handle a 30 Years Investment and not only 14 month, to point out the Global Vision.
</t>
        </r>
      </text>
    </comment>
    <comment ref="C41" authorId="0" shapeId="0" xr:uid="{00000000-0006-0000-0400-00002A000000}">
      <text>
        <r>
          <rPr>
            <b/>
            <sz val="8"/>
            <color indexed="81"/>
            <rFont val="Tahoma"/>
            <family val="2"/>
          </rPr>
          <t>Michael U Dolgoruky:</t>
        </r>
        <r>
          <rPr>
            <sz val="8"/>
            <color indexed="81"/>
            <rFont val="Tahoma"/>
            <family val="2"/>
          </rPr>
          <t xml:space="preserve">
The Interest of the Interest.
The total Sum accumulated Investment of the EXTRAS compounded earnings.</t>
        </r>
      </text>
    </comment>
    <comment ref="I41" authorId="0" shapeId="0" xr:uid="{00000000-0006-0000-0400-00002B000000}">
      <text>
        <r>
          <rPr>
            <b/>
            <sz val="8"/>
            <color indexed="81"/>
            <rFont val="Tahoma"/>
            <family val="2"/>
          </rPr>
          <t>Michael U Dolgoruky:</t>
        </r>
        <r>
          <rPr>
            <sz val="8"/>
            <color indexed="81"/>
            <rFont val="Tahoma"/>
            <family val="2"/>
          </rPr>
          <t xml:space="preserve">
</t>
        </r>
      </text>
    </comment>
    <comment ref="C42" authorId="0" shapeId="0" xr:uid="{00000000-0006-0000-0400-00002C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t>
        </r>
      </text>
    </comment>
    <comment ref="C43" authorId="0" shapeId="0" xr:uid="{00000000-0006-0000-0400-00002D000000}">
      <text>
        <r>
          <rPr>
            <b/>
            <sz val="8"/>
            <color indexed="81"/>
            <rFont val="Tahoma"/>
            <family val="2"/>
          </rPr>
          <t>Michael U Dolgoruky:</t>
        </r>
        <r>
          <rPr>
            <sz val="8"/>
            <color indexed="81"/>
            <rFont val="Tahoma"/>
            <family val="2"/>
          </rPr>
          <t xml:space="preserve">
The Interest of the Interest.
The total Sum of accumulated Interest of the EXTRAS compounded earnings for 30 YEARS.</t>
        </r>
      </text>
    </comment>
    <comment ref="C44" authorId="0" shapeId="0" xr:uid="{00000000-0006-0000-0400-00002E000000}">
      <text>
        <r>
          <rPr>
            <b/>
            <sz val="8"/>
            <color indexed="81"/>
            <rFont val="Tahoma"/>
            <family val="2"/>
          </rPr>
          <t>Michael U Dolgoruky:</t>
        </r>
        <r>
          <rPr>
            <sz val="8"/>
            <color indexed="81"/>
            <rFont val="Tahoma"/>
            <family val="2"/>
          </rPr>
          <t xml:space="preserve">
The Re-Investment on an Annual calculation we can consider as another interesting constance and very interesting which will allow you to get a good overview about the Value Added Monetary options applying the FIFFormula, allowing a great response towards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00000000-0006-0000-0400-00002F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00000000-0006-0000-0400-00003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00000000-0006-0000-0400-000031000000}">
      <text>
        <r>
          <rPr>
            <b/>
            <sz val="8"/>
            <color indexed="81"/>
            <rFont val="Tahoma"/>
            <family val="2"/>
          </rPr>
          <t>Michael U Dolgoruky:</t>
        </r>
        <r>
          <rPr>
            <sz val="8"/>
            <color indexed="81"/>
            <rFont val="Tahoma"/>
            <family val="2"/>
          </rPr>
          <t xml:space="preserve">
The Total Amount for 30 Years from the Guarantor. A Government/Corporation and/or  Person to assure that the Monetary System the FUTURO-Plan an InterModular opportunity for the Human Race.</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9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9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9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9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9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9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9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9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9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9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9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9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9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9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9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9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9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9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9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9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9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9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9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9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9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9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9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9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9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9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9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9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E2DC5E52-CC07-43BF-ADDD-16A27C781FAD}">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9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9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9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9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9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9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9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9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9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900-00002B000000}">
      <text>
        <r>
          <rPr>
            <b/>
            <sz val="8"/>
            <color indexed="81"/>
            <rFont val="Tahoma"/>
            <family val="2"/>
          </rPr>
          <t>Michael U Dolgoruky:</t>
        </r>
        <r>
          <rPr>
            <sz val="8"/>
            <color indexed="81"/>
            <rFont val="Tahoma"/>
            <family val="2"/>
          </rPr>
          <t xml:space="preserve">
</t>
        </r>
      </text>
    </comment>
    <comment ref="C42" authorId="0" shapeId="0" xr:uid="{00000000-0006-0000-29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9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9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9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9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9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9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9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9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9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A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A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A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A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A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A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A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A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A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A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A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A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A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A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A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A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A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A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A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A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A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A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A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A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A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A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A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A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A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A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A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A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3308925F-7607-4C9F-9E3E-59908A94F6BA}">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A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A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A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A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A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A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A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A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A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A00-00002B000000}">
      <text>
        <r>
          <rPr>
            <b/>
            <sz val="8"/>
            <color indexed="81"/>
            <rFont val="Tahoma"/>
            <family val="2"/>
          </rPr>
          <t>Michael U Dolgoruky:</t>
        </r>
        <r>
          <rPr>
            <sz val="8"/>
            <color indexed="81"/>
            <rFont val="Tahoma"/>
            <family val="2"/>
          </rPr>
          <t xml:space="preserve">
</t>
        </r>
      </text>
    </comment>
    <comment ref="C42" authorId="0" shapeId="0" xr:uid="{00000000-0006-0000-2A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A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A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A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A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A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A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A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A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A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C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C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C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C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C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C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C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C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C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C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C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C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C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C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C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C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C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C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C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C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C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C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C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C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C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C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C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C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C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C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C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C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DDC14BBC-42FF-488E-B55B-00EE06E7911C}">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C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C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C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C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C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C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C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C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C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C00-00002B000000}">
      <text>
        <r>
          <rPr>
            <b/>
            <sz val="8"/>
            <color indexed="81"/>
            <rFont val="Tahoma"/>
            <family val="2"/>
          </rPr>
          <t>Michael U Dolgoruky:</t>
        </r>
        <r>
          <rPr>
            <sz val="8"/>
            <color indexed="81"/>
            <rFont val="Tahoma"/>
            <family val="2"/>
          </rPr>
          <t xml:space="preserve">
</t>
        </r>
      </text>
    </comment>
    <comment ref="C42" authorId="0" shapeId="0" xr:uid="{00000000-0006-0000-2C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C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C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C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C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C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C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C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C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C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D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D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D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D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D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D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D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D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D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D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D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D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D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D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D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D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D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D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D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D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D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D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D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D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D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D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D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D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D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D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D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D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7881DA91-BDAA-45FB-9B2F-E6C364578345}">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D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D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D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D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D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D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D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D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D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D00-00002B000000}">
      <text>
        <r>
          <rPr>
            <b/>
            <sz val="8"/>
            <color indexed="81"/>
            <rFont val="Tahoma"/>
            <family val="2"/>
          </rPr>
          <t>Michael U Dolgoruky:</t>
        </r>
        <r>
          <rPr>
            <sz val="8"/>
            <color indexed="81"/>
            <rFont val="Tahoma"/>
            <family val="2"/>
          </rPr>
          <t xml:space="preserve">
</t>
        </r>
      </text>
    </comment>
    <comment ref="C42" authorId="0" shapeId="0" xr:uid="{00000000-0006-0000-2D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D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D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D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D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D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D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D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D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D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E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E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E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E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E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E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E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E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E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E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E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E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E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E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E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E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E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E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E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E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E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E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E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E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E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E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E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E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E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E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E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E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0F8E3FDF-8B01-4267-B96F-2FC2D8491B5B}">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E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E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E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E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E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E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E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E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E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E00-00002B000000}">
      <text>
        <r>
          <rPr>
            <b/>
            <sz val="8"/>
            <color indexed="81"/>
            <rFont val="Tahoma"/>
            <family val="2"/>
          </rPr>
          <t>Michael U Dolgoruky:</t>
        </r>
        <r>
          <rPr>
            <sz val="8"/>
            <color indexed="81"/>
            <rFont val="Tahoma"/>
            <family val="2"/>
          </rPr>
          <t xml:space="preserve">
</t>
        </r>
      </text>
    </comment>
    <comment ref="C42" authorId="0" shapeId="0" xr:uid="{00000000-0006-0000-2E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E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E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E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E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E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E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E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E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E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2F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2F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2F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2F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2F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2F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2F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2F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2F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2F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2F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2F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2F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2F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2F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2F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2F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2F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2F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2F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2F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2F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2F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2F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2F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2F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2F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2F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2F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2F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2F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2F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799CC952-4CCA-4F03-A76F-5FB98281CFCC}">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2F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2F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2F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2F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2F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2F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2F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2F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2F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2F00-00002B000000}">
      <text>
        <r>
          <rPr>
            <b/>
            <sz val="8"/>
            <color indexed="81"/>
            <rFont val="Tahoma"/>
            <family val="2"/>
          </rPr>
          <t>Michael U Dolgoruky:</t>
        </r>
        <r>
          <rPr>
            <sz val="8"/>
            <color indexed="81"/>
            <rFont val="Tahoma"/>
            <family val="2"/>
          </rPr>
          <t xml:space="preserve">
</t>
        </r>
      </text>
    </comment>
    <comment ref="C42" authorId="0" shapeId="0" xr:uid="{00000000-0006-0000-2F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2F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2F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2F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2F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2F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2F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2F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2F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2F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0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0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0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0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0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0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0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0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0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0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0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0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0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0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0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0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0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0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0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0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0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0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0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0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0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0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0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0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0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0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0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0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78B4E634-B41F-409E-92EB-EDBE4E2C9788}">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0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0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0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0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0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0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0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0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0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000-00002B000000}">
      <text>
        <r>
          <rPr>
            <b/>
            <sz val="8"/>
            <color indexed="81"/>
            <rFont val="Tahoma"/>
            <family val="2"/>
          </rPr>
          <t>Michael U Dolgoruky:</t>
        </r>
        <r>
          <rPr>
            <sz val="8"/>
            <color indexed="81"/>
            <rFont val="Tahoma"/>
            <family val="2"/>
          </rPr>
          <t xml:space="preserve">
</t>
        </r>
      </text>
    </comment>
    <comment ref="C42" authorId="0" shapeId="0" xr:uid="{00000000-0006-0000-30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0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0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0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0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0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0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0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0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0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1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1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1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1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1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1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1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1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1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1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1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1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1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1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1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1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1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1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1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1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1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1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1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1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1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1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1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1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1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1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1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1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7EB9098F-2156-4A8E-BB19-DB2F32785A64}">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1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1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1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1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1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1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1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1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1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100-00002B000000}">
      <text>
        <r>
          <rPr>
            <b/>
            <sz val="8"/>
            <color indexed="81"/>
            <rFont val="Tahoma"/>
            <family val="2"/>
          </rPr>
          <t>Michael U Dolgoruky:</t>
        </r>
        <r>
          <rPr>
            <sz val="8"/>
            <color indexed="81"/>
            <rFont val="Tahoma"/>
            <family val="2"/>
          </rPr>
          <t xml:space="preserve">
</t>
        </r>
      </text>
    </comment>
    <comment ref="C42" authorId="0" shapeId="0" xr:uid="{00000000-0006-0000-31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1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1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1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1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1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1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1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1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1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2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2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2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2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2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2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2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2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2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2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2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2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2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2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2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2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2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2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2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2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2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2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2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2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2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2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2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2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2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2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2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2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304B637E-6F36-41A6-9F24-25424EC6ED54}">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2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2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2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2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2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2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2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2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2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200-00002B000000}">
      <text>
        <r>
          <rPr>
            <b/>
            <sz val="8"/>
            <color indexed="81"/>
            <rFont val="Tahoma"/>
            <family val="2"/>
          </rPr>
          <t>Michael U Dolgoruky:</t>
        </r>
        <r>
          <rPr>
            <sz val="8"/>
            <color indexed="81"/>
            <rFont val="Tahoma"/>
            <family val="2"/>
          </rPr>
          <t xml:space="preserve">
</t>
        </r>
      </text>
    </comment>
    <comment ref="C42" authorId="0" shapeId="0" xr:uid="{00000000-0006-0000-32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2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2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2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2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2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2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2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2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2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3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3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3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3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3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3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3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3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3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3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3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3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3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3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3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3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3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3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3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3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3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3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3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3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3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3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3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3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3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3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3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3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F769D237-D341-448B-85BC-DC034937C670}">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3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3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3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3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3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3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3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3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3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300-00002B000000}">
      <text>
        <r>
          <rPr>
            <b/>
            <sz val="8"/>
            <color indexed="81"/>
            <rFont val="Tahoma"/>
            <family val="2"/>
          </rPr>
          <t>Michael U Dolgoruky:</t>
        </r>
        <r>
          <rPr>
            <sz val="8"/>
            <color indexed="81"/>
            <rFont val="Tahoma"/>
            <family val="2"/>
          </rPr>
          <t xml:space="preserve">
</t>
        </r>
      </text>
    </comment>
    <comment ref="C42" authorId="0" shapeId="0" xr:uid="{00000000-0006-0000-33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3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3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3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3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3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3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3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3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3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5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5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05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5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05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05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05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05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05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05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5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5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5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5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5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5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5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5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05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05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05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5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5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5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5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5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5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5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5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5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05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5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00000000-0006-0000-0500-000021000000}">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5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05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05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05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5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05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05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05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05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0500-00002B000000}">
      <text>
        <r>
          <rPr>
            <b/>
            <sz val="8"/>
            <color indexed="81"/>
            <rFont val="Tahoma"/>
            <family val="2"/>
          </rPr>
          <t>Michael U Dolgoruky:</t>
        </r>
        <r>
          <rPr>
            <sz val="8"/>
            <color indexed="81"/>
            <rFont val="Tahoma"/>
            <family val="2"/>
          </rPr>
          <t xml:space="preserve">
</t>
        </r>
      </text>
    </comment>
    <comment ref="C42" authorId="0" shapeId="0" xr:uid="{00000000-0006-0000-05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05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05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00000000-0006-0000-0500-00002F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00000000-0006-0000-0500-00003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00000000-0006-0000-0500-000031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4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4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4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4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4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4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4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4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4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4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4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4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4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4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4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4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4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4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4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4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4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4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4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4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4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4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4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4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4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4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4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4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81486E24-2E12-43DE-9954-CD69046C8C6C}">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4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4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4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4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4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4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4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4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4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400-00002B000000}">
      <text>
        <r>
          <rPr>
            <b/>
            <sz val="8"/>
            <color indexed="81"/>
            <rFont val="Tahoma"/>
            <family val="2"/>
          </rPr>
          <t>Michael U Dolgoruky:</t>
        </r>
        <r>
          <rPr>
            <sz val="8"/>
            <color indexed="81"/>
            <rFont val="Tahoma"/>
            <family val="2"/>
          </rPr>
          <t xml:space="preserve">
</t>
        </r>
      </text>
    </comment>
    <comment ref="C42" authorId="0" shapeId="0" xr:uid="{00000000-0006-0000-34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4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4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4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4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4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4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4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4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4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5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5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5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5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5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5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5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5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5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5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5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5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5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5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5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5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5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5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5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5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5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5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5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5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5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5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5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5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5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5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5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5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217E1345-FFD5-499A-8498-532F107B8834}">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5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5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5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5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5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5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5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5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5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500-00002B000000}">
      <text>
        <r>
          <rPr>
            <b/>
            <sz val="8"/>
            <color indexed="81"/>
            <rFont val="Tahoma"/>
            <family val="2"/>
          </rPr>
          <t>Michael U Dolgoruky:</t>
        </r>
        <r>
          <rPr>
            <sz val="8"/>
            <color indexed="81"/>
            <rFont val="Tahoma"/>
            <family val="2"/>
          </rPr>
          <t xml:space="preserve">
</t>
        </r>
      </text>
    </comment>
    <comment ref="C42" authorId="0" shapeId="0" xr:uid="{00000000-0006-0000-35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5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5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5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5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5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5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5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5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5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6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6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6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6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6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6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6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6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6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6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6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6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6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6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6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6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6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6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6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6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6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6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6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6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6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6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6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6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6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6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6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6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D5C20789-217E-4F4E-AB87-876F9402077C}">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6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6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6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6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6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6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6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6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6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600-00002B000000}">
      <text>
        <r>
          <rPr>
            <b/>
            <sz val="8"/>
            <color indexed="81"/>
            <rFont val="Tahoma"/>
            <family val="2"/>
          </rPr>
          <t>Michael U Dolgoruky:</t>
        </r>
        <r>
          <rPr>
            <sz val="8"/>
            <color indexed="81"/>
            <rFont val="Tahoma"/>
            <family val="2"/>
          </rPr>
          <t xml:space="preserve">
</t>
        </r>
      </text>
    </comment>
    <comment ref="C42" authorId="0" shapeId="0" xr:uid="{00000000-0006-0000-36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6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6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6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6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6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6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6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6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6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7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7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7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7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7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7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7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7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7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7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7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7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7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7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7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7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7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7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7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7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7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7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7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7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7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7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7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7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7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7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7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7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43D93A2C-037D-4824-9D7D-D4AA5F47E47E}">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7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7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7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7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7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7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7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7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7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700-00002B000000}">
      <text>
        <r>
          <rPr>
            <b/>
            <sz val="8"/>
            <color indexed="81"/>
            <rFont val="Tahoma"/>
            <family val="2"/>
          </rPr>
          <t>Michael U Dolgoruky:</t>
        </r>
        <r>
          <rPr>
            <sz val="8"/>
            <color indexed="81"/>
            <rFont val="Tahoma"/>
            <family val="2"/>
          </rPr>
          <t xml:space="preserve">
</t>
        </r>
      </text>
    </comment>
    <comment ref="C42" authorId="0" shapeId="0" xr:uid="{00000000-0006-0000-37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7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7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7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7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7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7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7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7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7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8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8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8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8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8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8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8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8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8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8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8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8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8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8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8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8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8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8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8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8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8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8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8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8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8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8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8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8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8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8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8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8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FB98277A-F83B-47BF-9217-758841368CEC}">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8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8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8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8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8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8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8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8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8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800-00002B000000}">
      <text>
        <r>
          <rPr>
            <b/>
            <sz val="8"/>
            <color indexed="81"/>
            <rFont val="Tahoma"/>
            <family val="2"/>
          </rPr>
          <t>Michael U Dolgoruky:</t>
        </r>
        <r>
          <rPr>
            <sz val="8"/>
            <color indexed="81"/>
            <rFont val="Tahoma"/>
            <family val="2"/>
          </rPr>
          <t xml:space="preserve">
</t>
        </r>
      </text>
    </comment>
    <comment ref="C42" authorId="0" shapeId="0" xr:uid="{00000000-0006-0000-38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8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8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8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8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8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8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8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8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8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9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9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9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9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9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9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9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9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9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9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9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9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9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9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9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9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9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9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9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9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9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9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9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9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9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9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9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9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9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9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9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9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E3C0338B-301C-41E1-B2E5-7BC641B8A422}">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9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9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9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9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9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9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9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9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9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900-00002B000000}">
      <text>
        <r>
          <rPr>
            <b/>
            <sz val="8"/>
            <color indexed="81"/>
            <rFont val="Tahoma"/>
            <family val="2"/>
          </rPr>
          <t>Michael U Dolgoruky:</t>
        </r>
        <r>
          <rPr>
            <sz val="8"/>
            <color indexed="81"/>
            <rFont val="Tahoma"/>
            <family val="2"/>
          </rPr>
          <t xml:space="preserve">
</t>
        </r>
      </text>
    </comment>
    <comment ref="C42" authorId="0" shapeId="0" xr:uid="{00000000-0006-0000-39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9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9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9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9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9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9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9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9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9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3A00-000001000000}">
      <text>
        <r>
          <rPr>
            <b/>
            <sz val="8"/>
            <color indexed="81"/>
            <rFont val="Tahoma"/>
            <family val="2"/>
          </rPr>
          <t>Michael U Dolgoruky:</t>
        </r>
        <r>
          <rPr>
            <sz val="8"/>
            <color indexed="81"/>
            <rFont val="Tahoma"/>
            <family val="2"/>
          </rPr>
          <t xml:space="preserve">
Aquí puedes cambiar el Nº de Participantes Beneficiados</t>
        </r>
      </text>
    </comment>
    <comment ref="B6" authorId="0" shapeId="0" xr:uid="{00000000-0006-0000-3A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3A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3A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3A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3A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3A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3A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3A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3A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3A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3A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3A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3A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3A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3A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3A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3A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3A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3A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3A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3A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3A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3A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3A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3A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3A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3A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3A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3A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3A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3A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3E01537C-ECD0-4F13-8400-0A940896D7FE}">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3A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3A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3A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3A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3A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3A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3A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3A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3A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3A00-00002B000000}">
      <text>
        <r>
          <rPr>
            <b/>
            <sz val="8"/>
            <color indexed="81"/>
            <rFont val="Tahoma"/>
            <family val="2"/>
          </rPr>
          <t>Michael U Dolgoruky:</t>
        </r>
        <r>
          <rPr>
            <sz val="8"/>
            <color indexed="81"/>
            <rFont val="Tahoma"/>
            <family val="2"/>
          </rPr>
          <t xml:space="preserve">
</t>
        </r>
      </text>
    </comment>
    <comment ref="C42" authorId="0" shapeId="0" xr:uid="{00000000-0006-0000-3A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3A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3A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5" authorId="0" shapeId="0" xr:uid="{00000000-0006-0000-3A00-00002F000000}">
      <text>
        <r>
          <rPr>
            <b/>
            <sz val="8"/>
            <color indexed="81"/>
            <rFont val="Tahoma"/>
            <family val="2"/>
          </rPr>
          <t>Michael U Dolgoruky:</t>
        </r>
        <r>
          <rPr>
            <sz val="8"/>
            <color indexed="81"/>
            <rFont val="Tahoma"/>
            <family val="2"/>
          </rPr>
          <t xml:space="preserve">
For Government and/or Private Corporations who can afford to be a Guarantor</t>
        </r>
      </text>
    </comment>
    <comment ref="B47" authorId="0" shapeId="0" xr:uid="{00000000-0006-0000-3A00-000030000000}">
      <text>
        <r>
          <rPr>
            <b/>
            <sz val="8"/>
            <color indexed="81"/>
            <rFont val="Tahoma"/>
            <family val="2"/>
          </rPr>
          <t>Michael U Dolgoruky:</t>
        </r>
        <r>
          <rPr>
            <sz val="8"/>
            <color indexed="81"/>
            <rFont val="Tahoma"/>
            <family val="2"/>
          </rPr>
          <t xml:space="preserve">
The official GDP divided by 14 month</t>
        </r>
      </text>
    </comment>
    <comment ref="B48" authorId="0" shapeId="0" xr:uid="{00000000-0006-0000-3A00-000031000000}">
      <text>
        <r>
          <rPr>
            <b/>
            <sz val="8"/>
            <color indexed="81"/>
            <rFont val="Tahoma"/>
            <family val="2"/>
          </rPr>
          <t>Michael U Dolgoruky:</t>
        </r>
        <r>
          <rPr>
            <sz val="8"/>
            <color indexed="81"/>
            <rFont val="Tahoma"/>
            <family val="2"/>
          </rPr>
          <t xml:space="preserve">
Simbolises the Official GDP of this Country
</t>
        </r>
      </text>
    </comment>
    <comment ref="B49" authorId="0" shapeId="0" xr:uid="{00000000-0006-0000-3A00-000032000000}">
      <text>
        <r>
          <rPr>
            <b/>
            <sz val="8"/>
            <color indexed="81"/>
            <rFont val="Tahoma"/>
            <family val="2"/>
          </rPr>
          <t>Michael U Dolgoruky:</t>
        </r>
        <r>
          <rPr>
            <sz val="8"/>
            <color indexed="81"/>
            <rFont val="Tahoma"/>
            <family val="2"/>
          </rPr>
          <t xml:space="preserve">
Total value in US$ guaranteed x 30 Years</t>
        </r>
      </text>
    </comment>
    <comment ref="C51" authorId="1" shapeId="0" xr:uid="{00000000-0006-0000-3A00-000033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7" authorId="0" shapeId="0" xr:uid="{00000000-0006-0000-3A00-000034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8" authorId="0" shapeId="0" xr:uid="{00000000-0006-0000-3A00-000035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C330734D-FD86-4616-BB0F-F0EE778048DF}">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9E33E6E9-E960-4355-9FAF-CB48A9DECC39}">
      <text>
        <r>
          <rPr>
            <b/>
            <sz val="8"/>
            <color indexed="81"/>
            <rFont val="Tahoma"/>
            <family val="2"/>
          </rPr>
          <t>Michael U Dolgoruky:</t>
        </r>
        <r>
          <rPr>
            <sz val="8"/>
            <color indexed="81"/>
            <rFont val="Tahoma"/>
            <family val="2"/>
          </rPr>
          <t xml:space="preserve">
The officiall Valuel GDP divided into 14 month</t>
        </r>
      </text>
    </comment>
    <comment ref="B7" authorId="0" shapeId="0" xr:uid="{A6AE30DD-D209-4803-A616-BF389387C0F3}">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B1415094-B490-4726-A2E1-57E5CC478199}">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38B5A22E-4018-4AE5-AD14-44E6754E5C14}">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948D925C-D289-4F5D-B0E7-363073DDADCD}">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90CD56C5-5924-448C-B661-EEB52C015752}">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F38B6DED-33E4-44CA-BC51-2F44B66927CD}">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7F818799-12AF-423A-93C0-8CDD3D1D76F6}">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D841B363-A5F8-4E38-9EC2-FF1707C41DCC}">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A2CC6F32-BF93-458A-8148-33E7781D91D3}">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CB951231-7502-4350-B524-0CE974A31767}">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DA68E6D1-A938-4FB7-B379-6E85ED435C7B}">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D48F888A-E938-45D7-812E-E65EC6847F0B}">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4D4B9BD6-27CD-4959-9970-3A57A651A6E9}">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8203C026-9F70-4BFC-B691-F57D564D12EE}">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628F3CF-0A95-43C7-AAAD-E7FC7F7354A4}">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E0AA45F2-4F47-491A-95AD-9A38317CA6A6}">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9287FE52-CD0D-48B4-A05A-E0604312D6B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88443C01-6592-49C3-878F-10F0CD69E795}">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3CF93959-8154-4172-9955-B8308EE50D6A}">
      <text>
        <r>
          <rPr>
            <b/>
            <sz val="8"/>
            <color indexed="81"/>
            <rFont val="Tahoma"/>
            <family val="2"/>
          </rPr>
          <t>Michael U Dolgoruky:</t>
        </r>
        <r>
          <rPr>
            <sz val="8"/>
            <color indexed="81"/>
            <rFont val="Tahoma"/>
            <family val="2"/>
          </rPr>
          <t xml:space="preserve">
4% from Economics section in interest</t>
        </r>
      </text>
    </comment>
    <comment ref="E28" authorId="0" shapeId="0" xr:uid="{C98E757F-4675-4170-856E-BDCE3CC51763}">
      <text>
        <r>
          <rPr>
            <b/>
            <sz val="8"/>
            <color indexed="81"/>
            <rFont val="Tahoma"/>
            <family val="2"/>
          </rPr>
          <t>Michael U Dolgoruky:</t>
        </r>
        <r>
          <rPr>
            <sz val="8"/>
            <color indexed="81"/>
            <rFont val="Tahoma"/>
            <family val="2"/>
          </rPr>
          <t xml:space="preserve">
5% from Economics section in interest</t>
        </r>
      </text>
    </comment>
    <comment ref="F28" authorId="0" shapeId="0" xr:uid="{B8C84835-9AA2-49FC-9E76-67498A758269}">
      <text>
        <r>
          <rPr>
            <b/>
            <sz val="8"/>
            <color indexed="81"/>
            <rFont val="Tahoma"/>
            <family val="2"/>
          </rPr>
          <t>Michael U Dolgoruky:</t>
        </r>
        <r>
          <rPr>
            <sz val="8"/>
            <color indexed="81"/>
            <rFont val="Tahoma"/>
            <family val="2"/>
          </rPr>
          <t xml:space="preserve">
6% from Economics section in interest</t>
        </r>
      </text>
    </comment>
    <comment ref="G28" authorId="0" shapeId="0" xr:uid="{4D3E66A1-806D-4F37-AA73-2D880725A913}">
      <text>
        <r>
          <rPr>
            <b/>
            <sz val="8"/>
            <color indexed="81"/>
            <rFont val="Tahoma"/>
            <family val="2"/>
          </rPr>
          <t>Michael U Dolgoruky:</t>
        </r>
        <r>
          <rPr>
            <sz val="8"/>
            <color indexed="81"/>
            <rFont val="Tahoma"/>
            <family val="2"/>
          </rPr>
          <t xml:space="preserve">
7% from Economics section in interest</t>
        </r>
      </text>
    </comment>
    <comment ref="H28" authorId="0" shapeId="0" xr:uid="{3C14AF48-3A28-4A1F-91C6-719DB9B6C5A7}">
      <text>
        <r>
          <rPr>
            <b/>
            <sz val="8"/>
            <color indexed="81"/>
            <rFont val="Tahoma"/>
            <family val="2"/>
          </rPr>
          <t>Michael U Dolgoruky:</t>
        </r>
        <r>
          <rPr>
            <sz val="8"/>
            <color indexed="81"/>
            <rFont val="Tahoma"/>
            <family val="2"/>
          </rPr>
          <t xml:space="preserve">
8% from Economics section in interest</t>
        </r>
      </text>
    </comment>
    <comment ref="I28" authorId="0" shapeId="0" xr:uid="{4A187FED-DAF9-4677-B095-C640CC37816C}">
      <text>
        <r>
          <rPr>
            <b/>
            <sz val="8"/>
            <color indexed="81"/>
            <rFont val="Tahoma"/>
            <family val="2"/>
          </rPr>
          <t>Michael U Dolgoruky:</t>
        </r>
        <r>
          <rPr>
            <sz val="8"/>
            <color indexed="81"/>
            <rFont val="Tahoma"/>
            <family val="2"/>
          </rPr>
          <t xml:space="preserve">
9% from Economics section in interest</t>
        </r>
      </text>
    </comment>
    <comment ref="J28" authorId="0" shapeId="0" xr:uid="{C2CFD587-34D9-4754-852A-65EA305521F4}">
      <text>
        <r>
          <rPr>
            <b/>
            <sz val="8"/>
            <color indexed="81"/>
            <rFont val="Tahoma"/>
            <family val="2"/>
          </rPr>
          <t>Michael U Dolgoruky:</t>
        </r>
        <r>
          <rPr>
            <sz val="8"/>
            <color indexed="81"/>
            <rFont val="Tahoma"/>
            <family val="2"/>
          </rPr>
          <t xml:space="preserve">
10% from Economics section in interest</t>
        </r>
      </text>
    </comment>
    <comment ref="K28" authorId="0" shapeId="0" xr:uid="{74B18056-BE47-4893-BB38-9C9E521DE3AE}">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705EB302-739D-4FCE-BC7D-53131144C02C}">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E5A68DA-460C-4629-BA34-D0306E197E29}">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7A80ABB3-64C7-4FC7-AE2A-2BCDB6A788B1}">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E1DF32AC-0727-455E-BB28-EE3F3DC632A1}">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5F9F23FC-308F-4D9E-AF21-71C676C56878}">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60C1DC4A-423C-4AE9-892C-90AC79CFBF2D}">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4901D8CC-38AB-4DF2-8980-1AC28FBE37BE}">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467E00CB-45F7-4254-B23D-C70CF87A78C7}">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EA0B4B49-1882-4FB5-A147-1671B0EDAAF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A6AB047E-C327-4598-955E-9C944AC5FAF1}">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2DD9383C-20D8-42DD-8E90-87813752A38B}">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C454249B-49CE-49D8-824D-EE7D59362D0C}">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8E7C0DDB-F9E4-43EA-B2E8-DEB5F48F8985}">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9263F137-2CFD-4CF1-9468-B86E889D4766}">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5D761721-51D3-4204-82E9-CD7AC6E06660}">
      <text>
        <r>
          <rPr>
            <b/>
            <sz val="8"/>
            <color indexed="81"/>
            <rFont val="Tahoma"/>
            <family val="2"/>
          </rPr>
          <t>Michael U Dolgoruky:</t>
        </r>
        <r>
          <rPr>
            <sz val="8"/>
            <color indexed="81"/>
            <rFont val="Tahoma"/>
            <family val="2"/>
          </rPr>
          <t xml:space="preserve">
</t>
        </r>
      </text>
    </comment>
    <comment ref="C42" authorId="0" shapeId="0" xr:uid="{A61E804F-F179-4414-AF85-308004C6F1EC}">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11C7DB11-0F30-40A0-841B-C643E16154E9}">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94BCC3B1-BC68-454F-95A9-4841006B322B}">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BF40C23D-B990-43ED-A47B-DCDA9F20F01F}">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564748B3-9544-42D3-ADD2-4A2C330318BA}">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66683618-AD32-42AD-A435-0C5AA6DB45A3}">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6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6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06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6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06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06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06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06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06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06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6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6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6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6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6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6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6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6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06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06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06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6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6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6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6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6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6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6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6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6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06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6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3799E541-CE08-4B45-B240-5C89A689B161}">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6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06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06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06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6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06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06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06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06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0600-00002B000000}">
      <text>
        <r>
          <rPr>
            <b/>
            <sz val="8"/>
            <color indexed="81"/>
            <rFont val="Tahoma"/>
            <family val="2"/>
          </rPr>
          <t>Michael U Dolgoruky:</t>
        </r>
        <r>
          <rPr>
            <sz val="8"/>
            <color indexed="81"/>
            <rFont val="Tahoma"/>
            <family val="2"/>
          </rPr>
          <t xml:space="preserve">
</t>
        </r>
      </text>
    </comment>
    <comment ref="C42" authorId="0" shapeId="0" xr:uid="{00000000-0006-0000-06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06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06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00000000-0006-0000-0600-00002F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00000000-0006-0000-0600-00003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00000000-0006-0000-0600-000031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Michael U Dolgoruky</author>
    <author>Dr. Michael</author>
  </authors>
  <commentList>
    <comment ref="D5" authorId="0" shapeId="0" xr:uid="{00000000-0006-0000-0700-000001000000}">
      <text>
        <r>
          <rPr>
            <b/>
            <sz val="8"/>
            <color indexed="81"/>
            <rFont val="Tahoma"/>
            <family val="2"/>
          </rPr>
          <t>Michael U Dolgoruky:</t>
        </r>
        <r>
          <rPr>
            <sz val="8"/>
            <color indexed="81"/>
            <rFont val="Tahoma"/>
            <family val="2"/>
          </rPr>
          <t xml:space="preserve">
Here you can change the participant amount Number
This is the only section you need to use. All other values add automatically.</t>
        </r>
      </text>
    </comment>
    <comment ref="B6" authorId="0" shapeId="0" xr:uid="{00000000-0006-0000-0700-000002000000}">
      <text>
        <r>
          <rPr>
            <b/>
            <sz val="8"/>
            <color indexed="81"/>
            <rFont val="Tahoma"/>
            <family val="2"/>
          </rPr>
          <t>Michael U Dolgoruky:</t>
        </r>
        <r>
          <rPr>
            <sz val="8"/>
            <color indexed="81"/>
            <rFont val="Tahoma"/>
            <family val="2"/>
          </rPr>
          <t xml:space="preserve">
The officiall Valuel GDP divided into 14 month</t>
        </r>
      </text>
    </comment>
    <comment ref="B7" authorId="0" shapeId="0" xr:uid="{00000000-0006-0000-0700-000003000000}">
      <text>
        <r>
          <rPr>
            <b/>
            <sz val="8"/>
            <color indexed="81"/>
            <rFont val="Tahoma"/>
            <family val="2"/>
          </rPr>
          <t>Michael U Dolgoruky:</t>
        </r>
        <r>
          <rPr>
            <sz val="8"/>
            <color indexed="81"/>
            <rFont val="Tahoma"/>
            <family val="2"/>
          </rPr>
          <t xml:space="preserve">
Symbolizes the GDP of this Country
You can change this Section for US$ adjustments
All Figures are automatically adjusting when you change the value</t>
        </r>
      </text>
    </comment>
    <comment ref="B8" authorId="0" shapeId="0" xr:uid="{00000000-0006-0000-0700-000004000000}">
      <text>
        <r>
          <rPr>
            <b/>
            <sz val="8"/>
            <color indexed="81"/>
            <rFont val="Tahoma"/>
            <family val="2"/>
          </rPr>
          <t>Michael U Dolgoruky:</t>
        </r>
        <r>
          <rPr>
            <sz val="8"/>
            <color indexed="81"/>
            <rFont val="Tahoma"/>
            <family val="2"/>
          </rPr>
          <t xml:space="preserve">
The total value in US$ garanteed like it shows in your Country GDP  x 30 Years</t>
        </r>
      </text>
    </comment>
    <comment ref="D8" authorId="0" shapeId="0" xr:uid="{00000000-0006-0000-0700-000005000000}">
      <text>
        <r>
          <rPr>
            <b/>
            <sz val="8"/>
            <color indexed="81"/>
            <rFont val="Tahoma"/>
            <family val="2"/>
          </rPr>
          <t xml:space="preserve">Michael U Dolgoruky: 1 x 14 x 30 </t>
        </r>
        <r>
          <rPr>
            <sz val="8"/>
            <color indexed="81"/>
            <rFont val="Tahoma"/>
            <family val="2"/>
          </rPr>
          <t>LA FORMULA
Inversion Intermodular de Jovenes/Familia FFIFormula</t>
        </r>
      </text>
    </comment>
    <comment ref="H8" authorId="0" shapeId="0" xr:uid="{00000000-0006-0000-0700-000006000000}">
      <text>
        <r>
          <rPr>
            <b/>
            <sz val="8"/>
            <color indexed="81"/>
            <rFont val="Tahoma"/>
            <family val="2"/>
          </rPr>
          <t>Michael U Dolgoruky:</t>
        </r>
        <r>
          <rPr>
            <sz val="8"/>
            <color indexed="81"/>
            <rFont val="Tahoma"/>
            <family val="2"/>
          </rPr>
          <t xml:space="preserve">
La Inversion Intermodular en La SEGURIDAD del Joven/Beneficiado/Participante con las (4 Segmentos Principales para una Vida Intermodular)</t>
        </r>
      </text>
    </comment>
    <comment ref="D9" authorId="0" shapeId="0" xr:uid="{00000000-0006-0000-0700-000007000000}">
      <text>
        <r>
          <rPr>
            <b/>
            <sz val="8"/>
            <color indexed="81"/>
            <rFont val="Tahoma"/>
            <family val="2"/>
          </rPr>
          <t>Michael U Dolgoruky: el 100%</t>
        </r>
        <r>
          <rPr>
            <sz val="8"/>
            <color indexed="81"/>
            <rFont val="Tahoma"/>
            <family val="2"/>
          </rPr>
          <t xml:space="preserve">
The Total value Garanteed PIB of the Coutnry.
This is the FIRST important figure of the FIFFormula ( 1 x 14 x 30).
This is the TOTAL MONTHLY Allowance to the Beneficiary/Participant.</t>
        </r>
      </text>
    </comment>
    <comment ref="E9" authorId="0" shapeId="0" xr:uid="{00000000-0006-0000-0700-000008000000}">
      <text>
        <r>
          <rPr>
            <b/>
            <sz val="8"/>
            <color indexed="81"/>
            <rFont val="Tahoma"/>
            <family val="2"/>
          </rPr>
          <t>Michael U Dolgoruky: a 40%</t>
        </r>
        <r>
          <rPr>
            <sz val="8"/>
            <color indexed="81"/>
            <rFont val="Tahoma"/>
            <family val="2"/>
          </rPr>
          <t xml:space="preserve">
The Investment towards the Beneficiary. From Here it start the establishing of the Youth Security Investment Distribution FFIFormula for the Beneficiary/Participant</t>
        </r>
      </text>
    </comment>
    <comment ref="F9" authorId="0" shapeId="0" xr:uid="{00000000-0006-0000-0700-000009000000}">
      <text>
        <r>
          <rPr>
            <b/>
            <sz val="8"/>
            <color indexed="81"/>
            <rFont val="Tahoma"/>
            <family val="2"/>
          </rPr>
          <t>Michael U Dolgoruky:</t>
        </r>
        <r>
          <rPr>
            <sz val="8"/>
            <color indexed="81"/>
            <rFont val="Tahoma"/>
            <family val="2"/>
          </rPr>
          <t xml:space="preserve">
This Money is freely distributed by the legal Tutores and/or Beneficiary/Participant for Family use. The Legal tutors are responsible until the Beneficiary/Participant reaches 18 Years</t>
        </r>
      </text>
    </comment>
    <comment ref="G9" authorId="0" shapeId="0" xr:uid="{00000000-0006-0000-0700-00000A000000}">
      <text>
        <r>
          <rPr>
            <b/>
            <sz val="8"/>
            <color indexed="81"/>
            <rFont val="Tahoma"/>
            <family val="2"/>
          </rPr>
          <t>Michael U Dolgoruky:</t>
        </r>
        <r>
          <rPr>
            <sz val="8"/>
            <color indexed="81"/>
            <rFont val="Tahoma"/>
            <family val="2"/>
          </rPr>
          <t xml:space="preserve">
The Name the Project is World Wide known and promoted: 
FUTURO-Plan - THE WORLD PEACE SOLUTION</t>
        </r>
      </text>
    </comment>
    <comment ref="H9" authorId="0" shapeId="0" xr:uid="{00000000-0006-0000-0700-00000B000000}">
      <text>
        <r>
          <rPr>
            <b/>
            <sz val="8"/>
            <color indexed="81"/>
            <rFont val="Tahoma"/>
            <family val="2"/>
          </rPr>
          <t>Michael U Dolgoruky:</t>
        </r>
        <r>
          <rPr>
            <sz val="8"/>
            <color indexed="81"/>
            <rFont val="Tahoma"/>
            <family val="2"/>
          </rPr>
          <t xml:space="preserve">
Every Month a 35% has to be allocated into Insurances. Can be more but not less as indicated.</t>
        </r>
      </text>
    </comment>
    <comment ref="I9" authorId="0" shapeId="0" xr:uid="{00000000-0006-0000-0700-00000C000000}">
      <text>
        <r>
          <rPr>
            <b/>
            <sz val="8"/>
            <color indexed="81"/>
            <rFont val="Tahoma"/>
            <family val="2"/>
          </rPr>
          <t>Michael U Dolgoruky:</t>
        </r>
        <r>
          <rPr>
            <sz val="8"/>
            <color indexed="81"/>
            <rFont val="Tahoma"/>
            <family val="2"/>
          </rPr>
          <t xml:space="preserve">
Every Month a 10% has to be allocated into Banking operations. Can be more but not less as indicate.</t>
        </r>
      </text>
    </comment>
    <comment ref="J9" authorId="0" shapeId="0" xr:uid="{00000000-0006-0000-0700-00000D000000}">
      <text>
        <r>
          <rPr>
            <b/>
            <sz val="8"/>
            <color indexed="81"/>
            <rFont val="Tahoma"/>
            <family val="2"/>
          </rPr>
          <t>Michael U Dolgoruky:</t>
        </r>
        <r>
          <rPr>
            <sz val="8"/>
            <color indexed="81"/>
            <rFont val="Tahoma"/>
            <family val="2"/>
          </rPr>
          <t xml:space="preserve">
Every Month a 10% has to be allocated into HEALTH activities. Can be more but not less as indicate.</t>
        </r>
      </text>
    </comment>
    <comment ref="K9" authorId="0" shapeId="0" xr:uid="{00000000-0006-0000-0700-00000E000000}">
      <text>
        <r>
          <rPr>
            <b/>
            <sz val="8"/>
            <color indexed="81"/>
            <rFont val="Tahoma"/>
            <family val="2"/>
          </rPr>
          <t>Michael U Dolgoruky:</t>
        </r>
        <r>
          <rPr>
            <sz val="8"/>
            <color indexed="81"/>
            <rFont val="Tahoma"/>
            <family val="2"/>
          </rPr>
          <t xml:space="preserve">
Every Month a 45% has to be allocated into EDUCATION. Can be more but not less as indicate.</t>
        </r>
      </text>
    </comment>
    <comment ref="D10" authorId="0" shapeId="0" xr:uid="{00000000-0006-0000-0700-00000F000000}">
      <text>
        <r>
          <rPr>
            <b/>
            <sz val="8"/>
            <color indexed="81"/>
            <rFont val="Tahoma"/>
            <family val="2"/>
          </rPr>
          <t>Michael U Dolgoruky:</t>
        </r>
        <r>
          <rPr>
            <sz val="8"/>
            <color indexed="81"/>
            <rFont val="Tahoma"/>
            <family val="2"/>
          </rPr>
          <t xml:space="preserve">
This is the FIRST important figure of the FIFFormula ( 1 x 14 x 30).
This is the TOTAL MONTHLY Allowance to the Beneficiary/Participant.</t>
        </r>
      </text>
    </comment>
    <comment ref="C15" authorId="0" shapeId="0" xr:uid="{00000000-0006-0000-0700-00001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G15" authorId="0" shapeId="0" xr:uid="{00000000-0006-0000-0700-000011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26" authorId="0" shapeId="0" xr:uid="{00000000-0006-0000-0700-000012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G26" authorId="0" shapeId="0" xr:uid="{00000000-0006-0000-0700-000013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 ref="C28" authorId="0" shapeId="0" xr:uid="{00000000-0006-0000-0700-000014000000}">
      <text>
        <r>
          <rPr>
            <b/>
            <sz val="8"/>
            <color indexed="81"/>
            <rFont val="Tahoma"/>
            <family val="2"/>
          </rPr>
          <t>Michael U Dolgoruky:</t>
        </r>
        <r>
          <rPr>
            <sz val="8"/>
            <color indexed="81"/>
            <rFont val="Tahoma"/>
            <family val="2"/>
          </rPr>
          <t xml:space="preserve">
The Ratio of Interest!
Negotiated between the beneficiary/participant with a minimum of 4% Anual Interest on the Total Capital guranteed for a period of 30 YEARS. This Capital is considered a FIXED Monetary Value for the Economic mechanisims that can be established in using government guaranties, banking instruments etc.  The Guaraantor compromises to not withdraw the Capital or assign the control of the same. The Economic mechanisims are paying the Yearly Interest.</t>
        </r>
      </text>
    </comment>
    <comment ref="D28" authorId="0" shapeId="0" xr:uid="{00000000-0006-0000-0700-000015000000}">
      <text>
        <r>
          <rPr>
            <b/>
            <sz val="8"/>
            <color indexed="81"/>
            <rFont val="Tahoma"/>
            <family val="2"/>
          </rPr>
          <t>Michael U Dolgoruky:</t>
        </r>
        <r>
          <rPr>
            <sz val="8"/>
            <color indexed="81"/>
            <rFont val="Tahoma"/>
            <family val="2"/>
          </rPr>
          <t xml:space="preserve">
4% from Economics section in interest</t>
        </r>
      </text>
    </comment>
    <comment ref="E28" authorId="0" shapeId="0" xr:uid="{00000000-0006-0000-0700-000016000000}">
      <text>
        <r>
          <rPr>
            <b/>
            <sz val="8"/>
            <color indexed="81"/>
            <rFont val="Tahoma"/>
            <family val="2"/>
          </rPr>
          <t>Michael U Dolgoruky:</t>
        </r>
        <r>
          <rPr>
            <sz val="8"/>
            <color indexed="81"/>
            <rFont val="Tahoma"/>
            <family val="2"/>
          </rPr>
          <t xml:space="preserve">
5% from Economics section in interest</t>
        </r>
      </text>
    </comment>
    <comment ref="F28" authorId="0" shapeId="0" xr:uid="{00000000-0006-0000-0700-000017000000}">
      <text>
        <r>
          <rPr>
            <b/>
            <sz val="8"/>
            <color indexed="81"/>
            <rFont val="Tahoma"/>
            <family val="2"/>
          </rPr>
          <t>Michael U Dolgoruky:</t>
        </r>
        <r>
          <rPr>
            <sz val="8"/>
            <color indexed="81"/>
            <rFont val="Tahoma"/>
            <family val="2"/>
          </rPr>
          <t xml:space="preserve">
6% from Economics section in interest</t>
        </r>
      </text>
    </comment>
    <comment ref="G28" authorId="0" shapeId="0" xr:uid="{00000000-0006-0000-0700-000018000000}">
      <text>
        <r>
          <rPr>
            <b/>
            <sz val="8"/>
            <color indexed="81"/>
            <rFont val="Tahoma"/>
            <family val="2"/>
          </rPr>
          <t>Michael U Dolgoruky:</t>
        </r>
        <r>
          <rPr>
            <sz val="8"/>
            <color indexed="81"/>
            <rFont val="Tahoma"/>
            <family val="2"/>
          </rPr>
          <t xml:space="preserve">
7% from Economics section in interest</t>
        </r>
      </text>
    </comment>
    <comment ref="H28" authorId="0" shapeId="0" xr:uid="{00000000-0006-0000-0700-000019000000}">
      <text>
        <r>
          <rPr>
            <b/>
            <sz val="8"/>
            <color indexed="81"/>
            <rFont val="Tahoma"/>
            <family val="2"/>
          </rPr>
          <t>Michael U Dolgoruky:</t>
        </r>
        <r>
          <rPr>
            <sz val="8"/>
            <color indexed="81"/>
            <rFont val="Tahoma"/>
            <family val="2"/>
          </rPr>
          <t xml:space="preserve">
8% from Economics section in interest</t>
        </r>
      </text>
    </comment>
    <comment ref="I28" authorId="0" shapeId="0" xr:uid="{00000000-0006-0000-0700-00001A000000}">
      <text>
        <r>
          <rPr>
            <b/>
            <sz val="8"/>
            <color indexed="81"/>
            <rFont val="Tahoma"/>
            <family val="2"/>
          </rPr>
          <t>Michael U Dolgoruky:</t>
        </r>
        <r>
          <rPr>
            <sz val="8"/>
            <color indexed="81"/>
            <rFont val="Tahoma"/>
            <family val="2"/>
          </rPr>
          <t xml:space="preserve">
9% from Economics section in interest</t>
        </r>
      </text>
    </comment>
    <comment ref="J28" authorId="0" shapeId="0" xr:uid="{00000000-0006-0000-0700-00001B000000}">
      <text>
        <r>
          <rPr>
            <b/>
            <sz val="8"/>
            <color indexed="81"/>
            <rFont val="Tahoma"/>
            <family val="2"/>
          </rPr>
          <t>Michael U Dolgoruky:</t>
        </r>
        <r>
          <rPr>
            <sz val="8"/>
            <color indexed="81"/>
            <rFont val="Tahoma"/>
            <family val="2"/>
          </rPr>
          <t xml:space="preserve">
10% from Economics section in interest</t>
        </r>
      </text>
    </comment>
    <comment ref="K28" authorId="0" shapeId="0" xr:uid="{00000000-0006-0000-0700-00001C000000}">
      <text>
        <r>
          <rPr>
            <b/>
            <sz val="8"/>
            <color indexed="81"/>
            <rFont val="Tahoma"/>
            <family val="2"/>
          </rPr>
          <t>Michael U Dolgoruky:</t>
        </r>
        <r>
          <rPr>
            <sz val="8"/>
            <color indexed="81"/>
            <rFont val="Tahoma"/>
            <family val="2"/>
          </rPr>
          <t xml:space="preserve">
other % from Economics section in interest to be negotiated</t>
        </r>
      </text>
    </comment>
    <comment ref="B29" authorId="0" shapeId="0" xr:uid="{00000000-0006-0000-0700-00001D000000}">
      <text>
        <r>
          <rPr>
            <b/>
            <sz val="8"/>
            <color indexed="81"/>
            <rFont val="Tahoma"/>
            <family val="2"/>
          </rPr>
          <t>Michael U Dolgoruky:</t>
        </r>
        <r>
          <rPr>
            <sz val="8"/>
            <color indexed="81"/>
            <rFont val="Tahoma"/>
            <family val="2"/>
          </rPr>
          <t xml:space="preserve">
FIFFormula = Signifies
F = FUTURO
I = Investment
F = Funding
F = Formula</t>
        </r>
      </text>
    </comment>
    <comment ref="C29" authorId="0" shapeId="0" xr:uid="{00000000-0006-0000-0700-00001E000000}">
      <text>
        <r>
          <rPr>
            <b/>
            <sz val="8"/>
            <color indexed="81"/>
            <rFont val="Tahoma"/>
            <family val="2"/>
          </rPr>
          <t>Michael U Dolgoruky:</t>
        </r>
        <r>
          <rPr>
            <sz val="8"/>
            <color indexed="81"/>
            <rFont val="Tahoma"/>
            <family val="2"/>
          </rPr>
          <t xml:space="preserve">
La Suma Total en Tu Moneda para  el mecanismo Economico para los 30 Años de Garantia por parte del Garantor</t>
        </r>
      </text>
    </comment>
    <comment ref="C30" authorId="0" shapeId="0" xr:uid="{00000000-0006-0000-0700-00001F000000}">
      <text>
        <r>
          <rPr>
            <b/>
            <sz val="8"/>
            <color indexed="81"/>
            <rFont val="Tahoma"/>
            <family val="2"/>
          </rPr>
          <t>Michael U Dolgoruky:</t>
        </r>
        <r>
          <rPr>
            <sz val="8"/>
            <color indexed="81"/>
            <rFont val="Tahoma"/>
            <family val="2"/>
          </rPr>
          <t xml:space="preserve">
The Capital per 1 Year for Investments. Attention The Year in the  FUTURO-Plan counts as 14 month a Year.
This amount is the SECOND Phase for the FIFFormula &gt;&gt;&gt;&gt;  14 Month</t>
        </r>
      </text>
    </comment>
    <comment ref="C31" authorId="0" shapeId="0" xr:uid="{00000000-0006-0000-0700-000020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per Year, is HIGHER per year than the money paid out every month for 14 meses for the beneficiary/Participante.
A perfect System for any form of politics, companies that like to create wealth or simply to create collateral assest, that can easy serve to as Gurantee for the Pension plan a country currently is applying.</t>
        </r>
      </text>
    </comment>
    <comment ref="C32" authorId="0" shapeId="0" xr:uid="{00AC842B-DFDA-47F0-B387-6A46CB17F2DF}">
      <text>
        <r>
          <rPr>
            <b/>
            <sz val="8"/>
            <color indexed="81"/>
            <rFont val="Tahoma"/>
            <family val="2"/>
          </rPr>
          <t>Michael U Dolgoruky:</t>
        </r>
        <r>
          <rPr>
            <sz val="8"/>
            <color indexed="81"/>
            <rFont val="Tahoma"/>
            <family val="2"/>
          </rPr>
          <t xml:space="preserve">
10% of the benefit from the Interest earned is going to UBIEElife. Just Fair.</t>
        </r>
      </text>
    </comment>
    <comment ref="C33" authorId="0" shapeId="0" xr:uid="{00000000-0006-0000-0700-000022000000}">
      <text>
        <r>
          <rPr>
            <b/>
            <sz val="8"/>
            <color indexed="81"/>
            <rFont val="Tahoma"/>
            <family val="2"/>
          </rPr>
          <t>Michael U Dolgoruky:</t>
        </r>
        <r>
          <rPr>
            <sz val="8"/>
            <color indexed="81"/>
            <rFont val="Tahoma"/>
            <family val="2"/>
          </rPr>
          <t xml:space="preserve">
The TOTAL Interest paid by the Monetary Institution, Bank and/or Economic mecanisim, paid out over the total of 30 YEARS for the beneficiary/Participant </t>
        </r>
      </text>
    </comment>
    <comment ref="C34" authorId="0" shapeId="0" xr:uid="{00000000-0006-0000-0700-000023000000}">
      <text>
        <r>
          <rPr>
            <b/>
            <sz val="8"/>
            <color indexed="81"/>
            <rFont val="Tahoma"/>
            <family val="2"/>
          </rPr>
          <t>Michael U Dolgoruky:</t>
        </r>
        <r>
          <rPr>
            <sz val="8"/>
            <color indexed="81"/>
            <rFont val="Tahoma"/>
            <family val="2"/>
          </rPr>
          <t xml:space="preserve">
The TOTAL amount for 30 Years of Confirmed Gurantee for the Beneficiaries / Participants.
This quantity is the THIRD part of the  FORMULA &gt;&gt;&gt;&gt;  30 YEARS</t>
        </r>
      </text>
    </comment>
    <comment ref="C35" authorId="0" shapeId="0" xr:uid="{00000000-0006-0000-0700-000024000000}">
      <text>
        <r>
          <rPr>
            <b/>
            <sz val="8"/>
            <color indexed="81"/>
            <rFont val="Tahoma"/>
            <family val="2"/>
          </rPr>
          <t>Michael U Dolgoruky:</t>
        </r>
        <r>
          <rPr>
            <sz val="8"/>
            <color indexed="81"/>
            <rFont val="Tahoma"/>
            <family val="2"/>
          </rPr>
          <t xml:space="preserve">
The Income received from the Interests, are the importante part that  impacts the Econimic Mecanisim of the Economy of each Country. This is the place were the moneies earned in valuta, from the FIRST Day of the valid Mutual Commitment between the Receiving Monetary Institution and the Guarantor for securing the payments to the   beneficiary/Participant.
Like you can observe, the interest earned for the total of 30 YEARS, is HIGHER than the money paid out over the 30 YEARS, for the beneficiary/Participante.
A perfect System for any form of politics, companies that like to create wealth or simply to create collateral assest, that can easy serve to as Gurantee for the Pension plan a country currently is applying.</t>
        </r>
      </text>
    </comment>
    <comment ref="C36" authorId="0" shapeId="0" xr:uid="{00000000-0006-0000-0700-000025000000}">
      <text>
        <r>
          <rPr>
            <b/>
            <sz val="8"/>
            <color indexed="81"/>
            <rFont val="Tahoma"/>
            <family val="2"/>
          </rPr>
          <t>Michael U Dolgoruky:</t>
        </r>
        <r>
          <rPr>
            <sz val="8"/>
            <color indexed="81"/>
            <rFont val="Tahoma"/>
            <family val="2"/>
          </rPr>
          <t xml:space="preserve">
10% of the benefit from the Interest earned is going to UBIEE. Just Fair.</t>
        </r>
      </text>
    </comment>
    <comment ref="C37" authorId="0" shapeId="0" xr:uid="{00000000-0006-0000-0700-000026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t>
        </r>
      </text>
    </comment>
    <comment ref="C38" authorId="0" shapeId="0" xr:uid="{00000000-0006-0000-0700-000027000000}">
      <text>
        <r>
          <rPr>
            <b/>
            <sz val="8"/>
            <color indexed="81"/>
            <rFont val="Tahoma"/>
            <family val="2"/>
          </rPr>
          <t>Michael U Dolgoruky:</t>
        </r>
        <r>
          <rPr>
            <sz val="8"/>
            <color indexed="81"/>
            <rFont val="Tahoma"/>
            <family val="2"/>
          </rPr>
          <t xml:space="preserve">
Invest into Private Banking a 20%
This  partial Inverstment of the EXTRAS income with the compounded Anual interest </t>
        </r>
      </text>
    </comment>
    <comment ref="C39" authorId="0" shapeId="0" xr:uid="{00000000-0006-0000-0700-000028000000}">
      <text>
        <r>
          <rPr>
            <b/>
            <sz val="8"/>
            <color indexed="81"/>
            <rFont val="Tahoma"/>
            <family val="2"/>
          </rPr>
          <t>Michael U Dolgoruky:</t>
        </r>
        <r>
          <rPr>
            <sz val="8"/>
            <color indexed="81"/>
            <rFont val="Tahoma"/>
            <family val="2"/>
          </rPr>
          <t xml:space="preserve">
Invest into PRIME Banking a 40%
This  partial Inverstment of the EXTRAS income with the compounded Anual interest
A huge opportunity for economists. Remember we handle a 30 Years Investment and not only 14 month, to point out the Global Vision.</t>
        </r>
      </text>
    </comment>
    <comment ref="C40" authorId="0" shapeId="0" xr:uid="{00000000-0006-0000-0700-000029000000}">
      <text>
        <r>
          <rPr>
            <b/>
            <sz val="8"/>
            <color indexed="81"/>
            <rFont val="Tahoma"/>
            <family val="2"/>
          </rPr>
          <t>Michael U Dolgoruky:</t>
        </r>
        <r>
          <rPr>
            <sz val="8"/>
            <color indexed="81"/>
            <rFont val="Tahoma"/>
            <family val="2"/>
          </rPr>
          <t xml:space="preserve">
Invest into Institutional Banking a 40%
This  partial Inverstment of the EXTRAS income with the compounded Anual interest
A huge opportunity for economists. Remember we handle a 30 Years Investment and not only 14 month, to point out the Global Vision.
</t>
        </r>
      </text>
    </comment>
    <comment ref="C41" authorId="0" shapeId="0" xr:uid="{00000000-0006-0000-0700-00002A000000}">
      <text>
        <r>
          <rPr>
            <b/>
            <sz val="8"/>
            <color indexed="81"/>
            <rFont val="Tahoma"/>
            <family val="2"/>
          </rPr>
          <t>Michael U Dolgoruky:</t>
        </r>
        <r>
          <rPr>
            <sz val="8"/>
            <color indexed="81"/>
            <rFont val="Tahoma"/>
            <family val="2"/>
          </rPr>
          <t xml:space="preserve">
The Intrest of the Interest.
The total Sum accumulated Investment of the EXTRAS compounded earnings.</t>
        </r>
      </text>
    </comment>
    <comment ref="I41" authorId="0" shapeId="0" xr:uid="{00000000-0006-0000-0700-00002B000000}">
      <text>
        <r>
          <rPr>
            <b/>
            <sz val="8"/>
            <color indexed="81"/>
            <rFont val="Tahoma"/>
            <family val="2"/>
          </rPr>
          <t>Michael U Dolgoruky:</t>
        </r>
        <r>
          <rPr>
            <sz val="8"/>
            <color indexed="81"/>
            <rFont val="Tahoma"/>
            <family val="2"/>
          </rPr>
          <t xml:space="preserve">
</t>
        </r>
      </text>
    </comment>
    <comment ref="C42" authorId="0" shapeId="0" xr:uid="{00000000-0006-0000-0700-00002C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t>
        </r>
      </text>
    </comment>
    <comment ref="C43" authorId="0" shapeId="0" xr:uid="{00000000-0006-0000-0700-00002D000000}">
      <text>
        <r>
          <rPr>
            <b/>
            <sz val="8"/>
            <color indexed="81"/>
            <rFont val="Tahoma"/>
            <family val="2"/>
          </rPr>
          <t>Michael U Dolgoruky:</t>
        </r>
        <r>
          <rPr>
            <sz val="8"/>
            <color indexed="81"/>
            <rFont val="Tahoma"/>
            <family val="2"/>
          </rPr>
          <t xml:space="preserve">
The Intrest of the Interest.
The total Sum of accumulated Interest of the EXTRAS compounded earnings for 30 YEARS.</t>
        </r>
      </text>
    </comment>
    <comment ref="C44" authorId="0" shapeId="0" xr:uid="{00000000-0006-0000-0700-00002E000000}">
      <text>
        <r>
          <rPr>
            <b/>
            <sz val="8"/>
            <color indexed="81"/>
            <rFont val="Tahoma"/>
            <family val="2"/>
          </rPr>
          <t>Michael U Dolgoruky:</t>
        </r>
        <r>
          <rPr>
            <sz val="8"/>
            <color indexed="81"/>
            <rFont val="Tahoma"/>
            <family val="2"/>
          </rPr>
          <t xml:space="preserve">
The Re-Investment on an Anual calculation we can consider as another interesting constance and very interesting which will allow you to get a good overview about the Value Added Monetary options applying the FIFFormula, allowing a great response torwards inflation etc. Those information are orientational to show you the potential of the FUTURO-Plan
Here we only show the figures of interest accumulating per (1) Year and have this value multiplied by 30 YEARS. Actual earnings would be much higher.</t>
        </r>
      </text>
    </comment>
    <comment ref="C46" authorId="1" shapeId="0" xr:uid="{00000000-0006-0000-0700-00002F000000}">
      <text>
        <r>
          <rPr>
            <b/>
            <sz val="9"/>
            <color indexed="81"/>
            <rFont val="Tahoma"/>
            <family val="2"/>
          </rPr>
          <t>Dr. Michael:</t>
        </r>
        <r>
          <rPr>
            <sz val="9"/>
            <color indexed="81"/>
            <rFont val="Tahoma"/>
            <family val="2"/>
          </rPr>
          <t xml:space="preserve">
The Name the Project is World Wide known and promoted: 
FUTURO-Plan - THE WORLD PEACE SOLUTION</t>
        </r>
      </text>
    </comment>
    <comment ref="C52" authorId="0" shapeId="0" xr:uid="{00000000-0006-0000-0700-000030000000}">
      <text>
        <r>
          <rPr>
            <b/>
            <sz val="8"/>
            <color indexed="81"/>
            <rFont val="Tahoma"/>
            <family val="2"/>
          </rPr>
          <t>Michael U Dolgoruky:</t>
        </r>
        <r>
          <rPr>
            <sz val="8"/>
            <color indexed="81"/>
            <rFont val="Tahoma"/>
            <family val="2"/>
          </rPr>
          <t xml:space="preserve">
We think that the YEAR has in any religion at least 2 month were the Festivities cost a lot of money. Therefore the FIFFormula pays 2 Month EXTRA to each Beneficiary/Participant</t>
        </r>
      </text>
    </comment>
    <comment ref="C63" authorId="0" shapeId="0" xr:uid="{00000000-0006-0000-0700-000031000000}">
      <text>
        <r>
          <rPr>
            <b/>
            <sz val="8"/>
            <color indexed="81"/>
            <rFont val="Tahoma"/>
            <family val="2"/>
          </rPr>
          <t>Michael U Dolgoruky:</t>
        </r>
        <r>
          <rPr>
            <sz val="8"/>
            <color indexed="81"/>
            <rFont val="Tahoma"/>
            <family val="2"/>
          </rPr>
          <t xml:space="preserve">
The Total Amount for 30 Years from the Garantor. A Government/Corporation and/or  Person tu assure that the Monetary System the FUTURO-Plan an InterModular opportunity for the Human Race.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7">
    <bk>
      <extLst>
        <ext uri="{3e2802c4-a4d2-4d8b-9148-e3be6c30e623}">
          <xlrd:rvb i="1"/>
        </ext>
      </extLst>
    </bk>
    <bk>
      <extLst>
        <ext uri="{3e2802c4-a4d2-4d8b-9148-e3be6c30e623}">
          <xlrd:rvb i="3"/>
        </ext>
      </extLst>
    </bk>
    <bk>
      <extLst>
        <ext uri="{3e2802c4-a4d2-4d8b-9148-e3be6c30e623}">
          <xlrd:rvb i="4"/>
        </ext>
      </extLst>
    </bk>
    <bk>
      <extLst>
        <ext uri="{3e2802c4-a4d2-4d8b-9148-e3be6c30e623}">
          <xlrd:rvb i="6"/>
        </ext>
      </extLst>
    </bk>
    <bk>
      <extLst>
        <ext uri="{3e2802c4-a4d2-4d8b-9148-e3be6c30e623}">
          <xlrd:rvb i="8"/>
        </ext>
      </extLst>
    </bk>
    <bk>
      <extLst>
        <ext uri="{3e2802c4-a4d2-4d8b-9148-e3be6c30e623}">
          <xlrd:rvb i="10"/>
        </ext>
      </extLst>
    </bk>
    <bk>
      <extLst>
        <ext uri="{3e2802c4-a4d2-4d8b-9148-e3be6c30e623}">
          <xlrd:rvb i="12"/>
        </ext>
      </extLst>
    </bk>
  </futureMetadata>
  <cellMetadata count="1">
    <bk>
      <rc t="1" v="0"/>
    </bk>
  </cellMetadata>
  <valueMetadata count="7">
    <bk>
      <rc t="2" v="0"/>
    </bk>
    <bk>
      <rc t="2" v="1"/>
    </bk>
    <bk>
      <rc t="2" v="2"/>
    </bk>
    <bk>
      <rc t="2" v="3"/>
    </bk>
    <bk>
      <rc t="2" v="4"/>
    </bk>
    <bk>
      <rc t="2" v="5"/>
    </bk>
    <bk>
      <rc t="2" v="6"/>
    </bk>
  </valueMetadata>
</metadata>
</file>

<file path=xl/sharedStrings.xml><?xml version="1.0" encoding="utf-8"?>
<sst xmlns="http://schemas.openxmlformats.org/spreadsheetml/2006/main" count="8483" uniqueCount="224">
  <si>
    <t>Financial Explanation for the priority exchanges of Human Kind. Invented and written by "Prince of Peace!"</t>
  </si>
  <si>
    <t>In Support of Any Government or Private Corporation that understand Numbers</t>
  </si>
  <si>
    <t>Participant Nº</t>
  </si>
  <si>
    <t>In €uro</t>
  </si>
  <si>
    <t>Yearly Gurantee</t>
  </si>
  <si>
    <t>In EURO</t>
  </si>
  <si>
    <t xml:space="preserve">30 Years Gurantee </t>
  </si>
  <si>
    <t>Total Guranteed Human Investment</t>
  </si>
  <si>
    <t>Participants monthly payment in USD</t>
  </si>
  <si>
    <t>Per Month /US$</t>
  </si>
  <si>
    <t>Fill in New Participant Number</t>
  </si>
  <si>
    <t>TOTALS</t>
  </si>
  <si>
    <t>Security Invest</t>
  </si>
  <si>
    <t>Private Income</t>
  </si>
  <si>
    <t>Per Year /US$</t>
  </si>
  <si>
    <t>Per 30 Years /US$</t>
  </si>
  <si>
    <t>Youth Security Investment Distribution FFIFormula</t>
  </si>
  <si>
    <t>Youth Security Investment Plan ( 4 Mayor Market Segments) FFIFormula</t>
  </si>
  <si>
    <t>FUTURO-Plan</t>
  </si>
  <si>
    <t>Income</t>
  </si>
  <si>
    <t>Security Inves</t>
  </si>
  <si>
    <t>Insurances 35%</t>
  </si>
  <si>
    <t>Banks 10%</t>
  </si>
  <si>
    <t>Health 10%</t>
  </si>
  <si>
    <t>Education 45%</t>
  </si>
  <si>
    <t>1 Month</t>
  </si>
  <si>
    <t>2 Month</t>
  </si>
  <si>
    <t>3 Month</t>
  </si>
  <si>
    <t>6 Month</t>
  </si>
  <si>
    <t>1 Year</t>
  </si>
  <si>
    <t>14 Month</t>
  </si>
  <si>
    <t>2 Years</t>
  </si>
  <si>
    <t>3 Years</t>
  </si>
  <si>
    <t>4 Years</t>
  </si>
  <si>
    <t>5 Years</t>
  </si>
  <si>
    <t>6 Years</t>
  </si>
  <si>
    <t>7 Years</t>
  </si>
  <si>
    <t>8 Years</t>
  </si>
  <si>
    <t>9 Years</t>
  </si>
  <si>
    <t>10 Years</t>
  </si>
  <si>
    <t>20 Years</t>
  </si>
  <si>
    <t>30 Years</t>
  </si>
  <si>
    <t>Interest Ratio</t>
  </si>
  <si>
    <t>otros</t>
  </si>
  <si>
    <t>FIFFormula</t>
  </si>
  <si>
    <t>per</t>
  </si>
  <si>
    <t>1 Year Inves</t>
  </si>
  <si>
    <t>Year</t>
  </si>
  <si>
    <t>Interest Income</t>
  </si>
  <si>
    <t>10% to UBIEE</t>
  </si>
  <si>
    <t>In 30 Years</t>
  </si>
  <si>
    <t>Total Interest from Bank</t>
  </si>
  <si>
    <t>Total Paid 30 Years</t>
  </si>
  <si>
    <t>Total Income from Bank</t>
  </si>
  <si>
    <t>Re-Investment Yearly</t>
  </si>
  <si>
    <t>Private Banking 20%</t>
  </si>
  <si>
    <t>Prime Banking 40%</t>
  </si>
  <si>
    <t>Institutional Banking 40%</t>
  </si>
  <si>
    <t>Interest earned</t>
  </si>
  <si>
    <t xml:space="preserve">New Balance per year </t>
  </si>
  <si>
    <t>Interest earned in 30 Years</t>
  </si>
  <si>
    <t>New Balance in 30 years</t>
  </si>
  <si>
    <t>Government or Private Corporation</t>
  </si>
  <si>
    <t>US$</t>
  </si>
  <si>
    <t>Participant gets monthly payment in</t>
  </si>
  <si>
    <t>Private Investment Distribution FFIFormula ( 8 Mayor Market Segments)</t>
  </si>
  <si>
    <t xml:space="preserve">Total per month: </t>
  </si>
  <si>
    <t>for 14 Month</t>
  </si>
  <si>
    <t>Home 30%</t>
  </si>
  <si>
    <t>Family 15%</t>
  </si>
  <si>
    <t>Holidays 10%</t>
  </si>
  <si>
    <t>Business 15%</t>
  </si>
  <si>
    <t>Leasure 8%</t>
  </si>
  <si>
    <t>Sports 6%</t>
  </si>
  <si>
    <t>Charities 6%</t>
  </si>
  <si>
    <t>others 10%</t>
  </si>
  <si>
    <t>AFRICAN NATIONS</t>
  </si>
  <si>
    <t>1 x 14 x 30 for</t>
  </si>
  <si>
    <t> Namibia</t>
  </si>
  <si>
    <t> Algeria</t>
  </si>
  <si>
    <t> Cape Verde</t>
  </si>
  <si>
    <t> Gabon</t>
  </si>
  <si>
    <t> Morocco</t>
  </si>
  <si>
    <t>Date of Information</t>
  </si>
  <si>
    <t>2008 est.</t>
  </si>
  <si>
    <t> Egypt</t>
  </si>
  <si>
    <t> Swaziland</t>
  </si>
  <si>
    <t> Angola</t>
  </si>
  <si>
    <t> São Tomé and Príncipe</t>
  </si>
  <si>
    <t> Sudan</t>
  </si>
  <si>
    <t> Ghana</t>
  </si>
  <si>
    <t> Djibouti</t>
  </si>
  <si>
    <t> Mauritania</t>
  </si>
  <si>
    <t> Guinea</t>
  </si>
  <si>
    <t> Gambia</t>
  </si>
  <si>
    <t> Lesotho</t>
  </si>
  <si>
    <t> Zimbabwe</t>
  </si>
  <si>
    <t> Cameroon</t>
  </si>
  <si>
    <t> Senegal</t>
  </si>
  <si>
    <t> Comoros</t>
  </si>
  <si>
    <t> Chad</t>
  </si>
  <si>
    <t> Uganda</t>
  </si>
  <si>
    <t> Côte d'Ivoire</t>
  </si>
  <si>
    <t> Mozambique</t>
  </si>
  <si>
    <t> Togo</t>
  </si>
  <si>
    <t> Rwanda</t>
  </si>
  <si>
    <t> Republic of the Congo</t>
  </si>
  <si>
    <t> Burkina Faso</t>
  </si>
  <si>
    <t> Kenya</t>
  </si>
  <si>
    <t> Benin</t>
  </si>
  <si>
    <t> Mali</t>
  </si>
  <si>
    <t> Ethiopia</t>
  </si>
  <si>
    <t> Central African Republic</t>
  </si>
  <si>
    <t> Zambia</t>
  </si>
  <si>
    <t> Madagascar</t>
  </si>
  <si>
    <t> Niger</t>
  </si>
  <si>
    <t> Eritrea</t>
  </si>
  <si>
    <t> Sierra Leone</t>
  </si>
  <si>
    <t> Democratic Republic of the Congo</t>
  </si>
  <si>
    <t> Tanzania</t>
  </si>
  <si>
    <t> Guinea-Bissau</t>
  </si>
  <si>
    <t> Malawi</t>
  </si>
  <si>
    <t> Burundi</t>
  </si>
  <si>
    <t> Somalia</t>
  </si>
  <si>
    <t> Liberia</t>
  </si>
  <si>
    <t> Western Sahara</t>
  </si>
  <si>
    <t>Total value for a Government and/or Corporation, Person that whiches to adopt this InterModulation System for a better Human Kind</t>
  </si>
  <si>
    <t>European Union</t>
  </si>
  <si>
    <t>Germany</t>
  </si>
  <si>
    <t>France</t>
  </si>
  <si>
    <t>United Kingdom</t>
  </si>
  <si>
    <t>Italy</t>
  </si>
  <si>
    <t>Russia</t>
  </si>
  <si>
    <t>Spain</t>
  </si>
  <si>
    <t>1=1</t>
  </si>
  <si>
    <t>per month x 14</t>
  </si>
  <si>
    <t>Simple Explain</t>
  </si>
  <si>
    <t>Benefactor</t>
  </si>
  <si>
    <t>Income 100%</t>
  </si>
  <si>
    <t>Private Income 60%</t>
  </si>
  <si>
    <t>USA</t>
  </si>
  <si>
    <t>Security Invest 40%</t>
  </si>
  <si>
    <t>Total value for a Government and/or Corporation, Person that which's to adopt this InterModulation System for a better Human Kind</t>
  </si>
  <si>
    <t>1 Year Invest</t>
  </si>
  <si>
    <t>Yearly Guarantee</t>
  </si>
  <si>
    <t xml:space="preserve">30 Years Guarantee </t>
  </si>
  <si>
    <t>Total Guaranteed Human Investment</t>
  </si>
  <si>
    <t>Youth Security Investment Distribution FIFFormula</t>
  </si>
  <si>
    <t>Youth Security Investment Plan ( 4 Mayor Market Segments) FIFFormula</t>
  </si>
  <si>
    <t>Private Investment Distribution FIFFormula ( 8 Mayor Market Segments)</t>
  </si>
  <si>
    <t>Leisure 8%</t>
  </si>
  <si>
    <t>AUSTRALIA</t>
  </si>
  <si>
    <t>FIFF Formula</t>
  </si>
  <si>
    <t>1 x 14 x 30</t>
  </si>
  <si>
    <t>2012 est.</t>
  </si>
  <si>
    <t>Colombia</t>
  </si>
  <si>
    <t>2023 estimate</t>
  </si>
  <si>
    <t>• Total</t>
  </si>
  <si>
    <r>
      <t>GDP</t>
    </r>
    <r>
      <rPr>
        <b/>
        <sz val="7"/>
        <color rgb="FF000000"/>
        <rFont val="Arial"/>
        <family val="2"/>
      </rPr>
      <t> </t>
    </r>
    <r>
      <rPr>
        <sz val="7"/>
        <color rgb="FF000000"/>
        <rFont val="Arial"/>
        <family val="2"/>
      </rPr>
      <t>(</t>
    </r>
    <r>
      <rPr>
        <sz val="7"/>
        <color rgb="FF3366CC"/>
        <rFont val="Arial"/>
        <family val="2"/>
      </rPr>
      <t>PPP</t>
    </r>
    <r>
      <rPr>
        <sz val="7"/>
        <color rgb="FF000000"/>
        <rFont val="Arial"/>
        <family val="2"/>
      </rPr>
      <t>)</t>
    </r>
  </si>
  <si>
    <t> $25.399 trillion</t>
  </si>
  <si>
    <t> $26.950 trillion</t>
  </si>
  <si>
    <t>10% to UBIEElife</t>
  </si>
  <si>
    <t>• Per capita</t>
  </si>
  <si>
    <r>
      <t>GDP</t>
    </r>
    <r>
      <rPr>
        <b/>
        <sz val="6"/>
        <color rgb="FF000000"/>
        <rFont val="Arial"/>
        <family val="2"/>
      </rPr>
      <t> </t>
    </r>
    <r>
      <rPr>
        <sz val="6"/>
        <color rgb="FF000000"/>
        <rFont val="Arial"/>
        <family val="2"/>
      </rPr>
      <t>(</t>
    </r>
    <r>
      <rPr>
        <sz val="6"/>
        <color rgb="FF3366CC"/>
        <rFont val="Arial"/>
        <family val="2"/>
      </rPr>
      <t>PPP</t>
    </r>
    <r>
      <rPr>
        <sz val="6"/>
        <color rgb="FF000000"/>
        <rFont val="Arial"/>
        <family val="2"/>
      </rPr>
      <t>)</t>
    </r>
  </si>
  <si>
    <r>
      <t> $3.868 trillion</t>
    </r>
    <r>
      <rPr>
        <vertAlign val="superscript"/>
        <sz val="6"/>
        <color rgb="FF3366CC"/>
        <rFont val="Arial"/>
        <family val="2"/>
      </rPr>
      <t>[10]</t>
    </r>
    <r>
      <rPr>
        <sz val="6"/>
        <color rgb="FF000000"/>
        <rFont val="Arial"/>
        <family val="2"/>
      </rPr>
      <t> (</t>
    </r>
    <r>
      <rPr>
        <sz val="6"/>
        <color rgb="FF3366CC"/>
        <rFont val="Arial"/>
        <family val="2"/>
      </rPr>
      <t>10th</t>
    </r>
    <r>
      <rPr>
        <sz val="6"/>
        <color rgb="FF000000"/>
        <rFont val="Arial"/>
        <family val="2"/>
      </rPr>
      <t>)</t>
    </r>
  </si>
  <si>
    <r>
      <t> $58,765</t>
    </r>
    <r>
      <rPr>
        <vertAlign val="superscript"/>
        <sz val="6"/>
        <color rgb="FF3366CC"/>
        <rFont val="Arial"/>
        <family val="2"/>
      </rPr>
      <t>[10]</t>
    </r>
    <r>
      <rPr>
        <sz val="6"/>
        <color rgb="FF000000"/>
        <rFont val="Arial"/>
        <family val="2"/>
      </rPr>
      <t> (</t>
    </r>
    <r>
      <rPr>
        <sz val="6"/>
        <color rgb="FF3366CC"/>
        <rFont val="Arial"/>
        <family val="2"/>
      </rPr>
      <t>26th</t>
    </r>
    <r>
      <rPr>
        <sz val="6"/>
        <color rgb="FF000000"/>
        <rFont val="Arial"/>
        <family val="2"/>
      </rPr>
      <t>)</t>
    </r>
  </si>
  <si>
    <r>
      <t>GDP</t>
    </r>
    <r>
      <rPr>
        <b/>
        <sz val="6"/>
        <color rgb="FF000000"/>
        <rFont val="Arial"/>
        <family val="2"/>
      </rPr>
      <t> </t>
    </r>
    <r>
      <rPr>
        <sz val="6"/>
        <color rgb="FF000000"/>
        <rFont val="Arial"/>
        <family val="2"/>
      </rPr>
      <t>(</t>
    </r>
    <r>
      <rPr>
        <sz val="6"/>
        <color rgb="FF3366CC"/>
        <rFont val="Arial"/>
        <family val="2"/>
      </rPr>
      <t>PPP</t>
    </r>
    <r>
      <rPr>
        <sz val="6"/>
        <color rgb="FF000000"/>
        <rFont val="Arial"/>
        <family val="2"/>
      </rPr>
      <t>)</t>
    </r>
    <r>
      <rPr>
        <b/>
        <sz val="6"/>
        <color rgb="FF3366CC"/>
        <rFont val="Arial"/>
        <family val="2"/>
      </rPr>
      <t xml:space="preserve"> USD</t>
    </r>
  </si>
  <si>
    <r>
      <t> $3.872 trillion</t>
    </r>
    <r>
      <rPr>
        <vertAlign val="superscript"/>
        <sz val="6"/>
        <color rgb="FF3366CC"/>
        <rFont val="Arial"/>
        <family val="2"/>
      </rPr>
      <t>[10]</t>
    </r>
    <r>
      <rPr>
        <sz val="6"/>
        <color rgb="FF000000"/>
        <rFont val="Arial"/>
        <family val="2"/>
      </rPr>
      <t> (</t>
    </r>
    <r>
      <rPr>
        <sz val="6"/>
        <color rgb="FF3366CC"/>
        <rFont val="Arial"/>
        <family val="2"/>
      </rPr>
      <t>9th</t>
    </r>
    <r>
      <rPr>
        <sz val="6"/>
        <color rgb="FF000000"/>
        <rFont val="Arial"/>
        <family val="2"/>
      </rPr>
      <t>)</t>
    </r>
  </si>
  <si>
    <r>
      <t> $56,836</t>
    </r>
    <r>
      <rPr>
        <vertAlign val="superscript"/>
        <sz val="6"/>
        <color rgb="FF3366CC"/>
        <rFont val="Arial"/>
        <family val="2"/>
      </rPr>
      <t>[10]</t>
    </r>
    <r>
      <rPr>
        <sz val="6"/>
        <color rgb="FF000000"/>
        <rFont val="Arial"/>
        <family val="2"/>
      </rPr>
      <t> (</t>
    </r>
    <r>
      <rPr>
        <sz val="6"/>
        <color rgb="FF3366CC"/>
        <rFont val="Arial"/>
        <family val="2"/>
      </rPr>
      <t>27th</t>
    </r>
    <r>
      <rPr>
        <sz val="6"/>
        <color rgb="FF000000"/>
        <rFont val="Arial"/>
        <family val="2"/>
      </rPr>
      <t>)</t>
    </r>
  </si>
  <si>
    <r>
      <t> $2.379 trillion</t>
    </r>
    <r>
      <rPr>
        <vertAlign val="superscript"/>
        <sz val="6"/>
        <color rgb="FF3366CC"/>
        <rFont val="Arial"/>
        <family val="2"/>
      </rPr>
      <t>[5]</t>
    </r>
    <r>
      <rPr>
        <sz val="6"/>
        <color rgb="FF000000"/>
        <rFont val="Arial"/>
        <family val="2"/>
      </rPr>
      <t> (</t>
    </r>
    <r>
      <rPr>
        <sz val="6"/>
        <color rgb="FF3366CC"/>
        <rFont val="Arial"/>
        <family val="2"/>
      </rPr>
      <t>16th</t>
    </r>
    <r>
      <rPr>
        <sz val="6"/>
        <color rgb="FF000000"/>
        <rFont val="Arial"/>
        <family val="2"/>
      </rPr>
      <t>)</t>
    </r>
  </si>
  <si>
    <r>
      <t> $59,813</t>
    </r>
    <r>
      <rPr>
        <vertAlign val="superscript"/>
        <sz val="6"/>
        <color rgb="FF3366CC"/>
        <rFont val="Arial"/>
        <family val="2"/>
      </rPr>
      <t>[5]</t>
    </r>
    <r>
      <rPr>
        <sz val="6"/>
        <color rgb="FF000000"/>
        <rFont val="Arial"/>
        <family val="2"/>
      </rPr>
      <t> (</t>
    </r>
    <r>
      <rPr>
        <sz val="6"/>
        <color rgb="FF3366CC"/>
        <rFont val="Arial"/>
        <family val="2"/>
      </rPr>
      <t>28th</t>
    </r>
    <r>
      <rPr>
        <sz val="6"/>
        <color rgb="FF000000"/>
        <rFont val="Arial"/>
        <family val="2"/>
      </rPr>
      <t>)</t>
    </r>
  </si>
  <si>
    <t>In USD</t>
  </si>
  <si>
    <t>AUD</t>
  </si>
  <si>
    <t>USD</t>
  </si>
  <si>
    <r>
      <t> $1.719 trillion</t>
    </r>
    <r>
      <rPr>
        <vertAlign val="superscript"/>
        <sz val="6"/>
        <color rgb="FF3366CC"/>
        <rFont val="Arial"/>
        <family val="2"/>
      </rPr>
      <t>[11]</t>
    </r>
    <r>
      <rPr>
        <sz val="6"/>
        <color rgb="FF000000"/>
        <rFont val="Arial"/>
        <family val="2"/>
      </rPr>
      <t> (</t>
    </r>
    <r>
      <rPr>
        <sz val="6"/>
        <color rgb="FF3366CC"/>
        <rFont val="Arial"/>
        <family val="2"/>
      </rPr>
      <t>20th</t>
    </r>
    <r>
      <rPr>
        <sz val="6"/>
        <color rgb="FF000000"/>
        <rFont val="Arial"/>
        <family val="2"/>
      </rPr>
      <t>)</t>
    </r>
  </si>
  <si>
    <r>
      <t> $64,674</t>
    </r>
    <r>
      <rPr>
        <vertAlign val="superscript"/>
        <sz val="6"/>
        <color rgb="FF3366CC"/>
        <rFont val="Arial"/>
        <family val="2"/>
      </rPr>
      <t>[11]</t>
    </r>
    <r>
      <rPr>
        <sz val="6"/>
        <color rgb="FF000000"/>
        <rFont val="Arial"/>
        <family val="2"/>
      </rPr>
      <t> (</t>
    </r>
    <r>
      <rPr>
        <sz val="6"/>
        <color rgb="FF3366CC"/>
        <rFont val="Arial"/>
        <family val="2"/>
      </rPr>
      <t>23rd</t>
    </r>
    <r>
      <rPr>
        <sz val="6"/>
        <color rgb="FF000000"/>
        <rFont val="Arial"/>
        <family val="2"/>
      </rPr>
      <t>)</t>
    </r>
  </si>
  <si>
    <r>
      <t>GDP</t>
    </r>
    <r>
      <rPr>
        <b/>
        <sz val="6"/>
        <color rgb="FF000000"/>
        <rFont val="Arial"/>
        <family val="2"/>
      </rPr>
      <t> </t>
    </r>
    <r>
      <rPr>
        <sz val="6"/>
        <color rgb="FF000000"/>
        <rFont val="Arial"/>
        <family val="2"/>
      </rPr>
      <t>(</t>
    </r>
    <r>
      <rPr>
        <u/>
        <sz val="6"/>
        <color rgb="FF3366CC"/>
        <rFont val="Arial"/>
        <family val="2"/>
      </rPr>
      <t>PPP</t>
    </r>
    <r>
      <rPr>
        <sz val="6"/>
        <color rgb="FF000000"/>
        <rFont val="Arial"/>
        <family val="2"/>
      </rPr>
      <t>)</t>
    </r>
  </si>
  <si>
    <r>
      <t> $3.193 trillion</t>
    </r>
    <r>
      <rPr>
        <vertAlign val="superscript"/>
        <sz val="6"/>
        <color rgb="FF3366CC"/>
        <rFont val="Arial"/>
        <family val="2"/>
      </rPr>
      <t>[7]</t>
    </r>
    <r>
      <rPr>
        <sz val="6"/>
        <color rgb="FF000000"/>
        <rFont val="Arial"/>
        <family val="2"/>
      </rPr>
      <t> (</t>
    </r>
    <r>
      <rPr>
        <sz val="6"/>
        <color rgb="FF3366CC"/>
        <rFont val="Arial"/>
        <family val="2"/>
      </rPr>
      <t>13th</t>
    </r>
    <r>
      <rPr>
        <sz val="6"/>
        <color rgb="FF000000"/>
        <rFont val="Arial"/>
        <family val="2"/>
      </rPr>
      <t>)</t>
    </r>
  </si>
  <si>
    <r>
      <t> $54,258</t>
    </r>
    <r>
      <rPr>
        <vertAlign val="superscript"/>
        <sz val="6"/>
        <color rgb="FF3366CC"/>
        <rFont val="Arial"/>
        <family val="2"/>
      </rPr>
      <t>[7]</t>
    </r>
    <r>
      <rPr>
        <sz val="6"/>
        <color rgb="FF000000"/>
        <rFont val="Arial"/>
        <family val="2"/>
      </rPr>
      <t> (</t>
    </r>
    <r>
      <rPr>
        <sz val="6"/>
        <color rgb="FF3366CC"/>
        <rFont val="Arial"/>
        <family val="2"/>
      </rPr>
      <t>30th</t>
    </r>
    <r>
      <rPr>
        <sz val="6"/>
        <color rgb="FF000000"/>
        <rFont val="Arial"/>
        <family val="2"/>
      </rPr>
      <t>)</t>
    </r>
  </si>
  <si>
    <r>
      <t> $5.056 trillion</t>
    </r>
    <r>
      <rPr>
        <vertAlign val="superscript"/>
        <sz val="6"/>
        <color rgb="FF3366CC"/>
        <rFont val="Arial"/>
        <family val="2"/>
      </rPr>
      <t>[18]</t>
    </r>
    <r>
      <rPr>
        <sz val="6"/>
        <color rgb="FF000000"/>
        <rFont val="Arial"/>
        <family val="2"/>
      </rPr>
      <t> (</t>
    </r>
    <r>
      <rPr>
        <sz val="6"/>
        <color rgb="FF3366CC"/>
        <rFont val="Arial"/>
        <family val="2"/>
      </rPr>
      <t>6th</t>
    </r>
    <r>
      <rPr>
        <sz val="6"/>
        <color rgb="FF000000"/>
        <rFont val="Arial"/>
        <family val="2"/>
      </rPr>
      <t>)</t>
    </r>
  </si>
  <si>
    <r>
      <t> $35,310</t>
    </r>
    <r>
      <rPr>
        <vertAlign val="superscript"/>
        <sz val="6"/>
        <color rgb="FF3366CC"/>
        <rFont val="Arial"/>
        <family val="2"/>
      </rPr>
      <t>[18]</t>
    </r>
    <r>
      <rPr>
        <sz val="6"/>
        <color rgb="FF000000"/>
        <rFont val="Arial"/>
        <family val="2"/>
      </rPr>
      <t> (</t>
    </r>
    <r>
      <rPr>
        <sz val="6"/>
        <color rgb="FF3366CC"/>
        <rFont val="Arial"/>
        <family val="2"/>
      </rPr>
      <t>60th</t>
    </r>
    <r>
      <rPr>
        <sz val="6"/>
        <color rgb="FF000000"/>
        <rFont val="Arial"/>
        <family val="2"/>
      </rPr>
      <t>)</t>
    </r>
  </si>
  <si>
    <t>In GBP</t>
  </si>
  <si>
    <r>
      <t> $1.02 trillion</t>
    </r>
    <r>
      <rPr>
        <vertAlign val="superscript"/>
        <sz val="6"/>
        <color rgb="FF3366CC"/>
        <rFont val="Arial"/>
        <family val="2"/>
      </rPr>
      <t>[7]</t>
    </r>
    <r>
      <rPr>
        <sz val="7"/>
        <color rgb="FF000000"/>
        <rFont val="Arial"/>
        <family val="2"/>
      </rPr>
      <t> (</t>
    </r>
    <r>
      <rPr>
        <sz val="7"/>
        <color rgb="FF3366CC"/>
        <rFont val="Arial"/>
        <family val="2"/>
      </rPr>
      <t>32nd</t>
    </r>
    <r>
      <rPr>
        <sz val="7"/>
        <color rgb="FF000000"/>
        <rFont val="Arial"/>
        <family val="2"/>
      </rPr>
      <t>)</t>
    </r>
  </si>
  <si>
    <r>
      <t> $19,482</t>
    </r>
    <r>
      <rPr>
        <vertAlign val="superscript"/>
        <sz val="6"/>
        <color rgb="FF3366CC"/>
        <rFont val="Arial"/>
        <family val="2"/>
      </rPr>
      <t>[7]</t>
    </r>
    <r>
      <rPr>
        <sz val="7"/>
        <color rgb="FF000000"/>
        <rFont val="Arial"/>
        <family val="2"/>
      </rPr>
      <t> (</t>
    </r>
    <r>
      <rPr>
        <sz val="7"/>
        <color rgb="FF3366CC"/>
        <rFont val="Arial"/>
        <family val="2"/>
      </rPr>
      <t>82nd</t>
    </r>
    <r>
      <rPr>
        <sz val="7"/>
        <color rgb="FF000000"/>
        <rFont val="Arial"/>
        <family val="2"/>
      </rPr>
      <t>)</t>
    </r>
  </si>
  <si>
    <r>
      <t>GDP</t>
    </r>
    <r>
      <rPr>
        <b/>
        <sz val="6"/>
        <color rgb="FF000000"/>
        <rFont val="Arial"/>
        <family val="2"/>
      </rPr>
      <t> </t>
    </r>
    <r>
      <rPr>
        <sz val="6"/>
        <color rgb="FF000000"/>
        <rFont val="Arial"/>
        <family val="2"/>
      </rPr>
      <t>(</t>
    </r>
    <r>
      <rPr>
        <sz val="6"/>
        <color rgb="FF3366CC"/>
        <rFont val="Arial"/>
        <family val="2"/>
      </rPr>
      <t>PPP</t>
    </r>
    <r>
      <rPr>
        <sz val="6"/>
        <color rgb="FF000000"/>
        <rFont val="Arial"/>
        <family val="2"/>
      </rPr>
      <t>)</t>
    </r>
    <r>
      <rPr>
        <b/>
        <sz val="6"/>
        <color rgb="FF3366CC"/>
        <rFont val="Arial"/>
        <family val="2"/>
      </rPr>
      <t xml:space="preserve"> EUR</t>
    </r>
  </si>
  <si>
    <r>
      <t>GDP</t>
    </r>
    <r>
      <rPr>
        <b/>
        <sz val="7"/>
        <color rgb="FF000000"/>
        <rFont val="Arial"/>
        <family val="2"/>
      </rPr>
      <t> </t>
    </r>
    <r>
      <rPr>
        <sz val="7"/>
        <color rgb="FF000000"/>
        <rFont val="Arial"/>
        <family val="2"/>
      </rPr>
      <t>(</t>
    </r>
    <r>
      <rPr>
        <sz val="7"/>
        <color rgb="FF3366CC"/>
        <rFont val="Arial"/>
        <family val="2"/>
      </rPr>
      <t>PPP</t>
    </r>
    <r>
      <rPr>
        <sz val="7"/>
        <color rgb="FF000000"/>
        <rFont val="Arial"/>
        <family val="2"/>
      </rPr>
      <t>)</t>
    </r>
    <r>
      <rPr>
        <b/>
        <sz val="7"/>
        <color rgb="FF3366CC"/>
        <rFont val="Arial"/>
        <family val="2"/>
      </rPr>
      <t xml:space="preserve"> USD</t>
    </r>
  </si>
  <si>
    <r>
      <t>GDP</t>
    </r>
    <r>
      <rPr>
        <b/>
        <sz val="7"/>
        <color rgb="FF000000"/>
        <rFont val="Arial"/>
        <family val="2"/>
      </rPr>
      <t> </t>
    </r>
    <r>
      <rPr>
        <sz val="7"/>
        <color rgb="FF000000"/>
        <rFont val="Arial"/>
        <family val="2"/>
      </rPr>
      <t>(</t>
    </r>
    <r>
      <rPr>
        <sz val="7"/>
        <color rgb="FF3366CC"/>
        <rFont val="Arial"/>
        <family val="2"/>
      </rPr>
      <t>PPP</t>
    </r>
    <r>
      <rPr>
        <sz val="7"/>
        <color rgb="FF000000"/>
        <rFont val="Arial"/>
        <family val="2"/>
      </rPr>
      <t>)</t>
    </r>
    <r>
      <rPr>
        <b/>
        <sz val="7"/>
        <color rgb="FF3366CC"/>
        <rFont val="Arial"/>
        <family val="2"/>
      </rPr>
      <t xml:space="preserve"> EUR</t>
    </r>
  </si>
  <si>
    <t>Participants monthly payment in EUR</t>
  </si>
  <si>
    <t>In COP</t>
  </si>
  <si>
    <t>2023 est.</t>
  </si>
  <si>
    <t>2023est.</t>
  </si>
  <si>
    <t>Incom&lt;e</t>
  </si>
  <si>
    <t>In CAD</t>
  </si>
  <si>
    <r>
      <t>The FUTURO-</t>
    </r>
    <r>
      <rPr>
        <b/>
        <sz val="9"/>
        <color rgb="FFFF0000"/>
        <rFont val="Arial"/>
        <family val="2"/>
      </rPr>
      <t>Plan 2001 to 2025 - 1 x 14 x 30 for</t>
    </r>
  </si>
  <si>
    <t>ISRAEL</t>
  </si>
  <si>
    <r>
      <t> $565.878 billion</t>
    </r>
    <r>
      <rPr>
        <vertAlign val="superscript"/>
        <sz val="7"/>
        <color rgb="FF000000"/>
        <rFont val="Arial"/>
        <family val="2"/>
      </rPr>
      <t>[18]</t>
    </r>
    <r>
      <rPr>
        <sz val="8"/>
        <color rgb="FF000000"/>
        <rFont val="Arial"/>
        <family val="2"/>
      </rPr>
      <t> (</t>
    </r>
    <r>
      <rPr>
        <sz val="8"/>
        <color theme="1"/>
        <rFont val="Arial"/>
        <family val="2"/>
      </rPr>
      <t>47th</t>
    </r>
    <r>
      <rPr>
        <sz val="8"/>
        <color rgb="FF000000"/>
        <rFont val="Arial"/>
        <family val="2"/>
      </rPr>
      <t>)</t>
    </r>
  </si>
  <si>
    <r>
      <t> $55,847</t>
    </r>
    <r>
      <rPr>
        <vertAlign val="superscript"/>
        <sz val="7"/>
        <color rgb="FF000000"/>
        <rFont val="Arial"/>
        <family val="2"/>
      </rPr>
      <t>[18]</t>
    </r>
    <r>
      <rPr>
        <sz val="8"/>
        <color rgb="FF000000"/>
        <rFont val="Arial"/>
        <family val="2"/>
      </rPr>
      <t> (</t>
    </r>
    <r>
      <rPr>
        <sz val="8"/>
        <color theme="1"/>
        <rFont val="Arial"/>
        <family val="2"/>
      </rPr>
      <t>29th</t>
    </r>
    <r>
      <rPr>
        <sz val="8"/>
        <color rgb="FF000000"/>
        <rFont val="Arial"/>
        <family val="2"/>
      </rPr>
      <t>)</t>
    </r>
  </si>
  <si>
    <t>Hungary</t>
  </si>
  <si>
    <r>
      <t>GDP </t>
    </r>
    <r>
      <rPr>
        <sz val="8"/>
        <color rgb="FF000000"/>
        <rFont val="Arial"/>
        <family val="2"/>
      </rPr>
      <t>(PPP)</t>
    </r>
  </si>
  <si>
    <t>2025 estimate</t>
  </si>
  <si>
    <r>
      <t> $469.647 billion</t>
    </r>
    <r>
      <rPr>
        <vertAlign val="superscript"/>
        <sz val="7"/>
        <color rgb="FF000000"/>
        <rFont val="Arial"/>
        <family val="2"/>
      </rPr>
      <t>[10]</t>
    </r>
    <r>
      <rPr>
        <sz val="8"/>
        <color rgb="FF000000"/>
        <rFont val="Arial"/>
        <family val="2"/>
      </rPr>
      <t> (53rd)</t>
    </r>
  </si>
  <si>
    <r>
      <t> $49,147</t>
    </r>
    <r>
      <rPr>
        <vertAlign val="superscript"/>
        <sz val="7"/>
        <color rgb="FF000000"/>
        <rFont val="Arial"/>
        <family val="2"/>
      </rPr>
      <t>[10]</t>
    </r>
    <r>
      <rPr>
        <sz val="8"/>
        <color rgb="FF000000"/>
        <rFont val="Arial"/>
        <family val="2"/>
      </rPr>
      <t> (43rd)</t>
    </r>
  </si>
  <si>
    <t>Palestine</t>
  </si>
  <si>
    <r>
      <t> $6,642</t>
    </r>
    <r>
      <rPr>
        <vertAlign val="superscript"/>
        <sz val="7"/>
        <color rgb="FF000000"/>
        <rFont val="Arial"/>
        <family val="2"/>
      </rPr>
      <t>[14]</t>
    </r>
    <r>
      <rPr>
        <sz val="8"/>
        <color rgb="FF000000"/>
        <rFont val="Arial"/>
        <family val="2"/>
      </rPr>
      <t> (140th)</t>
    </r>
  </si>
  <si>
    <t> $36.391 bn 138th</t>
  </si>
  <si>
    <t>Sudan</t>
  </si>
  <si>
    <r>
      <t>GDP</t>
    </r>
    <r>
      <rPr>
        <b/>
        <sz val="8"/>
        <color rgb="FF000000"/>
        <rFont val="Arial"/>
        <family val="2"/>
      </rPr>
      <t> </t>
    </r>
    <r>
      <rPr>
        <sz val="8"/>
        <color rgb="FF000000"/>
        <rFont val="Arial"/>
        <family val="2"/>
      </rPr>
      <t>(PPP)</t>
    </r>
  </si>
  <si>
    <r>
      <t> $3,604</t>
    </r>
    <r>
      <rPr>
        <vertAlign val="superscript"/>
        <sz val="7"/>
        <color rgb="FF000000"/>
        <rFont val="Arial"/>
        <family val="2"/>
      </rPr>
      <t>[20]</t>
    </r>
    <r>
      <rPr>
        <sz val="8"/>
        <color rgb="FF000000"/>
        <rFont val="Arial"/>
        <family val="2"/>
      </rPr>
      <t> (151st)</t>
    </r>
  </si>
  <si>
    <t> $172.651 bn (71st)</t>
  </si>
  <si>
    <t>CHINA</t>
  </si>
  <si>
    <t>2024 estimate</t>
  </si>
  <si>
    <r>
      <t> $37.072 trillion</t>
    </r>
    <r>
      <rPr>
        <vertAlign val="superscript"/>
        <sz val="7"/>
        <color rgb="FF000000"/>
        <rFont val="Arial"/>
        <family val="2"/>
      </rPr>
      <t>[g][10]</t>
    </r>
    <r>
      <rPr>
        <sz val="8"/>
        <color rgb="FF000000"/>
        <rFont val="Arial"/>
        <family val="2"/>
      </rPr>
      <t> (1st)</t>
    </r>
  </si>
  <si>
    <r>
      <t> $26,310</t>
    </r>
    <r>
      <rPr>
        <vertAlign val="superscript"/>
        <sz val="7"/>
        <color rgb="FF000000"/>
        <rFont val="Arial"/>
        <family val="2"/>
      </rPr>
      <t>[10]</t>
    </r>
    <r>
      <rPr>
        <sz val="8"/>
        <color rgb="FF000000"/>
        <rFont val="Arial"/>
        <family val="2"/>
      </rPr>
      <t> (79th)</t>
    </r>
  </si>
  <si>
    <t>BRAZIL</t>
  </si>
  <si>
    <r>
      <t> $4.891 trillion</t>
    </r>
    <r>
      <rPr>
        <vertAlign val="superscript"/>
        <sz val="7"/>
        <color rgb="FF000000"/>
        <rFont val="Arial"/>
        <family val="2"/>
      </rPr>
      <t>[7]</t>
    </r>
    <r>
      <rPr>
        <sz val="8"/>
        <color rgb="FF000000"/>
        <rFont val="Arial"/>
        <family val="2"/>
      </rPr>
      <t> (8th)</t>
    </r>
  </si>
  <si>
    <r>
      <t> $22,928</t>
    </r>
    <r>
      <rPr>
        <vertAlign val="superscript"/>
        <sz val="7"/>
        <color rgb="FF000000"/>
        <rFont val="Arial"/>
        <family val="2"/>
      </rPr>
      <t>[7]</t>
    </r>
    <r>
      <rPr>
        <sz val="8"/>
        <color rgb="FF000000"/>
        <rFont val="Arial"/>
        <family val="2"/>
      </rPr>
      <t> (78th)</t>
    </r>
  </si>
  <si>
    <t>NIGERIA</t>
  </si>
  <si>
    <r>
      <t> $1.443 trillion</t>
    </r>
    <r>
      <rPr>
        <vertAlign val="superscript"/>
        <sz val="7"/>
        <color rgb="FF000000"/>
        <rFont val="Arial"/>
        <family val="2"/>
      </rPr>
      <t>[5]</t>
    </r>
    <r>
      <rPr>
        <sz val="8"/>
        <color rgb="FF000000"/>
        <rFont val="Arial"/>
        <family val="2"/>
      </rPr>
      <t> (27th)</t>
    </r>
  </si>
  <si>
    <r>
      <t> $6,340</t>
    </r>
    <r>
      <rPr>
        <vertAlign val="superscript"/>
        <sz val="7"/>
        <color rgb="FF000000"/>
        <rFont val="Arial"/>
        <family val="2"/>
      </rPr>
      <t>[5]</t>
    </r>
    <r>
      <rPr>
        <sz val="8"/>
        <color rgb="FF000000"/>
        <rFont val="Arial"/>
        <family val="2"/>
      </rPr>
      <t> (142nd)</t>
    </r>
  </si>
  <si>
    <r>
      <t> $2.665 trillion</t>
    </r>
    <r>
      <rPr>
        <vertAlign val="superscript"/>
        <sz val="7"/>
        <color rgb="FF000000"/>
        <rFont val="Arial"/>
        <family val="2"/>
      </rPr>
      <t>[9]</t>
    </r>
    <r>
      <rPr>
        <sz val="8"/>
        <color rgb="FF000000"/>
        <rFont val="Arial"/>
        <family val="2"/>
      </rPr>
      <t> (15th)</t>
    </r>
  </si>
  <si>
    <r>
      <t> $55,089</t>
    </r>
    <r>
      <rPr>
        <vertAlign val="superscript"/>
        <sz val="7"/>
        <color rgb="FF000000"/>
        <rFont val="Arial"/>
        <family val="2"/>
      </rPr>
      <t>[9]</t>
    </r>
    <r>
      <rPr>
        <sz val="8"/>
        <color rgb="FF000000"/>
        <rFont val="Arial"/>
        <family val="2"/>
      </rPr>
      <t> (34th)</t>
    </r>
  </si>
  <si>
    <r>
      <t> $6.017 trillion</t>
    </r>
    <r>
      <rPr>
        <vertAlign val="superscript"/>
        <sz val="7"/>
        <color rgb="FF000000"/>
        <rFont val="Arial"/>
        <family val="2"/>
      </rPr>
      <t>[9]</t>
    </r>
    <r>
      <rPr>
        <sz val="8"/>
        <color rgb="FF000000"/>
        <rFont val="Arial"/>
        <family val="2"/>
      </rPr>
      <t> (6th)</t>
    </r>
  </si>
  <si>
    <r>
      <t> $70,930</t>
    </r>
    <r>
      <rPr>
        <vertAlign val="superscript"/>
        <sz val="7"/>
        <color rgb="FF000000"/>
        <rFont val="Arial"/>
        <family val="2"/>
      </rPr>
      <t>[9]</t>
    </r>
    <r>
      <rPr>
        <sz val="8"/>
        <color rgb="FF000000"/>
        <rFont val="Arial"/>
        <family val="2"/>
      </rPr>
      <t> (22nd)</t>
    </r>
  </si>
  <si>
    <t>2024 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</si>
</sst>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4" formatCode="_(&quot;$&quot;* #,##0.00_);_(&quot;$&quot;* \(#,##0.00\);_(&quot;$&quot;* &quot;-&quot;??_);_(@_)"/>
    <numFmt numFmtId="43" formatCode="_(* #,##0.00_);_(* \(#,##0.00\);_(* &quot;-&quot;??_);_(@_)"/>
    <numFmt numFmtId="164" formatCode="_-* #,##0.00\ _€_-;\-* #,##0.00\ _€_-;_-* &quot;-&quot;??\ _€_-;_-@_-"/>
    <numFmt numFmtId="165" formatCode="_-* #,##0.00\ [$€-C0A]_-;\-* #,##0.00\ [$€-C0A]_-;_-* &quot;-&quot;??\ [$€-C0A]_-;_-@_-"/>
    <numFmt numFmtId="166" formatCode="#,##0\ &quot;€&quot;"/>
    <numFmt numFmtId="167" formatCode="[$$-409]#,##0.00"/>
    <numFmt numFmtId="168" formatCode="#,##0\ [$MNT]"/>
    <numFmt numFmtId="169" formatCode="#,##0.00\ &quot;€&quot;"/>
    <numFmt numFmtId="170" formatCode="[$£-809]#,##0.00"/>
    <numFmt numFmtId="171" formatCode="[$¥-411]#,##0"/>
    <numFmt numFmtId="172" formatCode="[$$-409]#,##0"/>
    <numFmt numFmtId="173" formatCode="#,##0\ [$YER]"/>
    <numFmt numFmtId="174" formatCode="_-* #,##0\ [$€-C0A]_-;\-* #,##0\ [$€-C0A]_-;_-* &quot;-&quot;??\ [$€-C0A]_-;_-@_-"/>
    <numFmt numFmtId="175" formatCode="_ [$S/.-280A]\ * #,##0.00_ ;_ [$S/.-280A]\ * \-#,##0.00_ ;_ [$S/.-280A]\ * &quot;-&quot;??_ ;_ @_ "/>
    <numFmt numFmtId="176" formatCode="[$$-409]#,##0.000"/>
    <numFmt numFmtId="177" formatCode="#,##0.00\ [$MNT]"/>
    <numFmt numFmtId="178" formatCode="_([$€-2]\ * #,##0.00_);_([$€-2]\ * \(#,##0.00\);_([$€-2]\ * &quot;-&quot;??_);_(@_)"/>
    <numFmt numFmtId="179" formatCode="_([$€-2]\ * #,##0_);_([$€-2]\ * \(#,##0\);_([$€-2]\ * &quot;-&quot;??_);_(@_)"/>
    <numFmt numFmtId="180" formatCode="[$YER]\ #,##0"/>
    <numFmt numFmtId="181" formatCode="_(&quot;$&quot;* #,##0_);_(&quot;$&quot;* \(#,##0\);_(&quot;$&quot;* &quot;-&quot;??_);_(@_)"/>
    <numFmt numFmtId="182" formatCode="_-[$£-809]* #,##0.00_-;\-[$£-809]* #,##0.00_-;_-[$£-809]* &quot;-&quot;??_-;_-@_-"/>
    <numFmt numFmtId="183" formatCode="_-[$£-809]* #,##0_-;\-[$£-809]* #,##0_-;_-[$£-809]* &quot;-&quot;??_-;_-@_-"/>
    <numFmt numFmtId="184" formatCode="_-* #,##0.0\ [$€-C0A]_-;\-* #,##0.0\ [$€-C0A]_-;_-* &quot;-&quot;??\ [$€-C0A]_-;_-@_-"/>
    <numFmt numFmtId="185" formatCode="_([$CAD]\ * #,##0.00_);_([$CAD]\ * \(#,##0.00\);_([$CAD]\ * &quot;-&quot;??_);_(@_)"/>
    <numFmt numFmtId="186" formatCode="_([$AUD]\ * #,##0.00_);_([$AUD]\ * \(#,##0.00\);_([$AUD]\ * &quot;-&quot;??_);_(@_)"/>
    <numFmt numFmtId="187" formatCode="_([$RUB]\ * #,##0.00_);_([$RUB]\ * \(#,##0.00\);_([$RUB]\ * &quot;-&quot;??_);_(@_)"/>
    <numFmt numFmtId="188" formatCode="_([$RUB]\ * #,##0_);_([$RUB]\ * \(#,##0\);_([$RUB]\ * &quot;-&quot;_);_(@_)"/>
    <numFmt numFmtId="189" formatCode="_([$COP]\ * #,##0.0_);_([$COP]\ * \(#,##0.0\);_([$COP]\ * &quot;-&quot;??_);_(@_)"/>
    <numFmt numFmtId="190" formatCode="_([$COP]\ * #,##0_);_([$COP]\ * \(#,##0\);_([$COP]\ * &quot;-&quot;_);_(@_)"/>
    <numFmt numFmtId="191" formatCode="_([$NGN]\ * #,##0_);_([$NGN]\ * \(#,##0\);_([$NGN]\ * &quot;-&quot;??_);_(@_)"/>
    <numFmt numFmtId="192" formatCode="_(&quot;$&quot;* #,##0.0000_);_(&quot;$&quot;* \(#,##0.0000\);_(&quot;$&quot;* &quot;-&quot;??_);_(@_)"/>
    <numFmt numFmtId="193" formatCode="_([$$-409]* #,##0.00_);_([$$-409]* \(#,##0.00\);_([$$-409]* &quot;-&quot;??_);_(@_)"/>
    <numFmt numFmtId="194" formatCode="_([$COP]\ * #,##0_);_([$COP]\ * \(#,##0\);_([$COP]\ * &quot;-&quot;??_);_(@_)"/>
    <numFmt numFmtId="195" formatCode="[$CAD]\ #,##0.00"/>
    <numFmt numFmtId="196" formatCode="[$MNT]\ #,##0"/>
    <numFmt numFmtId="197" formatCode="[$YER]\ #,##0_);\([$YER]\ #,##0\)"/>
    <numFmt numFmtId="198" formatCode="_(&quot;$&quot;* #,##0.000_);_(&quot;$&quot;* \(#,##0.000\);_(&quot;$&quot;* &quot;-&quot;??_);_(@_)"/>
    <numFmt numFmtId="199" formatCode="[$NGN]\ #,##0_);\([$NGN]\ #,##0\)"/>
  </numFmts>
  <fonts count="1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10"/>
      <color rgb="FF000000"/>
      <name val="Arial"/>
      <family val="2"/>
    </font>
    <font>
      <b/>
      <sz val="11"/>
      <name val="Arial"/>
      <family val="2"/>
    </font>
    <font>
      <b/>
      <i/>
      <u/>
      <sz val="9"/>
      <name val="Arial"/>
      <family val="2"/>
    </font>
    <font>
      <sz val="8"/>
      <name val="Arial"/>
      <family val="2"/>
    </font>
    <font>
      <b/>
      <sz val="14"/>
      <name val="Arial"/>
      <family val="2"/>
    </font>
    <font>
      <u/>
      <sz val="8"/>
      <name val="Arial"/>
      <family val="2"/>
    </font>
    <font>
      <sz val="8"/>
      <color rgb="FF333333"/>
      <name val="Arial"/>
      <family val="2"/>
    </font>
    <font>
      <u/>
      <sz val="10"/>
      <color theme="10"/>
      <name val="Arial"/>
      <family val="2"/>
    </font>
    <font>
      <sz val="9"/>
      <color theme="1"/>
      <name val="Arial"/>
      <family val="2"/>
    </font>
    <font>
      <b/>
      <sz val="10"/>
      <color indexed="9"/>
      <name val="Arial"/>
      <family val="2"/>
    </font>
    <font>
      <b/>
      <sz val="10"/>
      <name val="Arial"/>
      <family val="2"/>
    </font>
    <font>
      <sz val="8"/>
      <color indexed="63"/>
      <name val="Arial"/>
      <family val="2"/>
    </font>
    <font>
      <b/>
      <sz val="9"/>
      <color rgb="FF333333"/>
      <name val="Arial"/>
      <family val="2"/>
    </font>
    <font>
      <sz val="8"/>
      <color rgb="FFFFFFFF"/>
      <name val="Arial"/>
      <family val="2"/>
    </font>
    <font>
      <b/>
      <sz val="10"/>
      <color theme="3" tint="-0.249977111117893"/>
      <name val="Arial"/>
      <family val="2"/>
    </font>
    <font>
      <sz val="8"/>
      <color rgb="FFFFFFFF"/>
      <name val="Arial"/>
      <family val="2"/>
    </font>
    <font>
      <b/>
      <sz val="8"/>
      <color indexed="9"/>
      <name val="Arial"/>
      <family val="2"/>
    </font>
    <font>
      <sz val="7"/>
      <color rgb="FFFFFFFF"/>
      <name val="Arial"/>
      <family val="2"/>
    </font>
    <font>
      <b/>
      <sz val="8"/>
      <color rgb="FFFFFFFF"/>
      <name val="Arial"/>
      <family val="2"/>
    </font>
    <font>
      <b/>
      <sz val="8"/>
      <color rgb="FFFFFFFF"/>
      <name val="Arial"/>
      <family val="2"/>
    </font>
    <font>
      <u/>
      <sz val="8"/>
      <color theme="10"/>
      <name val="Arial"/>
      <family val="2"/>
    </font>
    <font>
      <sz val="8"/>
      <color theme="1"/>
      <name val="Arial"/>
      <family val="2"/>
    </font>
    <font>
      <b/>
      <sz val="8"/>
      <name val="Arial"/>
      <family val="2"/>
    </font>
    <font>
      <sz val="7"/>
      <color theme="1"/>
      <name val="Arial"/>
      <family val="2"/>
    </font>
    <font>
      <b/>
      <sz val="8"/>
      <color indexed="10"/>
      <name val="Arial"/>
      <family val="2"/>
    </font>
    <font>
      <b/>
      <sz val="8"/>
      <color rgb="FFFF0000"/>
      <name val="Arial"/>
      <family val="2"/>
    </font>
    <font>
      <sz val="6"/>
      <name val="Arial"/>
      <family val="2"/>
    </font>
    <font>
      <b/>
      <sz val="8"/>
      <color rgb="FFFFFF00"/>
      <name val="Arial"/>
      <family val="2"/>
    </font>
    <font>
      <sz val="6"/>
      <color rgb="FFFFFF00"/>
      <name val="Arial"/>
      <family val="2"/>
    </font>
    <font>
      <sz val="8"/>
      <color indexed="9"/>
      <name val="Arial"/>
      <family val="2"/>
    </font>
    <font>
      <sz val="9"/>
      <name val="Arial"/>
      <family val="2"/>
    </font>
    <font>
      <sz val="8"/>
      <color indexed="8"/>
      <name val="Arial"/>
      <family val="2"/>
    </font>
    <font>
      <sz val="8"/>
      <color rgb="FF000000"/>
      <name val="Arial"/>
      <family val="2"/>
    </font>
    <font>
      <sz val="9"/>
      <color rgb="FF000000"/>
      <name val="Arial"/>
      <family val="2"/>
    </font>
    <font>
      <b/>
      <sz val="8"/>
      <color indexed="51"/>
      <name val="Arial"/>
      <family val="2"/>
    </font>
    <font>
      <sz val="8"/>
      <color rgb="FF1F497D"/>
      <name val="Arial"/>
      <family val="2"/>
    </font>
    <font>
      <sz val="9"/>
      <color rgb="FF1F497D"/>
      <name val="Arial"/>
      <family val="2"/>
    </font>
    <font>
      <b/>
      <sz val="8"/>
      <color theme="3"/>
      <name val="Arial"/>
      <family val="2"/>
    </font>
    <font>
      <sz val="8"/>
      <color rgb="FF333333"/>
      <name val="Arial"/>
      <family val="2"/>
    </font>
    <font>
      <sz val="10"/>
      <color indexed="8"/>
      <name val="Arial"/>
      <family val="2"/>
    </font>
    <font>
      <sz val="10"/>
      <color rgb="FFFFFFFF"/>
      <name val="Arial"/>
      <family val="2"/>
    </font>
    <font>
      <b/>
      <sz val="8"/>
      <color indexed="81"/>
      <name val="Tahoma"/>
      <family val="2"/>
    </font>
    <font>
      <sz val="8"/>
      <color indexed="81"/>
      <name val="Tahoma"/>
      <family val="2"/>
    </font>
    <font>
      <u/>
      <sz val="10"/>
      <color rgb="FF0000FF"/>
      <name val="Arial"/>
      <family val="2"/>
    </font>
    <font>
      <u/>
      <sz val="10"/>
      <color rgb="FF80008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9"/>
      <color indexed="81"/>
      <name val="Tahoma"/>
      <family val="2"/>
    </font>
    <font>
      <b/>
      <sz val="9"/>
      <color indexed="81"/>
      <name val="Tahoma"/>
      <family val="2"/>
    </font>
    <font>
      <b/>
      <sz val="12"/>
      <name val="Arial"/>
      <family val="2"/>
    </font>
    <font>
      <sz val="12"/>
      <color rgb="FF00B050"/>
      <name val="Arial"/>
      <family val="2"/>
    </font>
    <font>
      <sz val="11"/>
      <color rgb="FF00B050"/>
      <name val="Calibri"/>
      <family val="2"/>
      <scheme val="minor"/>
    </font>
    <font>
      <sz val="12"/>
      <color rgb="FF00B050"/>
      <name val="Calibri"/>
      <family val="2"/>
      <scheme val="minor"/>
    </font>
    <font>
      <sz val="14"/>
      <color rgb="FF00B050"/>
      <name val="Arial"/>
      <family val="2"/>
    </font>
    <font>
      <b/>
      <sz val="11"/>
      <color rgb="FF00B050"/>
      <name val="Arial"/>
      <family val="2"/>
    </font>
    <font>
      <b/>
      <sz val="12"/>
      <color rgb="FF00B050"/>
      <name val="Calibri"/>
      <family val="2"/>
      <scheme val="minor"/>
    </font>
    <font>
      <b/>
      <sz val="11"/>
      <color rgb="FF00B050"/>
      <name val="Calibri"/>
      <family val="2"/>
      <scheme val="minor"/>
    </font>
    <font>
      <b/>
      <sz val="12"/>
      <color theme="1"/>
      <name val="Calibri"/>
      <family val="2"/>
      <scheme val="minor"/>
    </font>
    <font>
      <sz val="9"/>
      <color rgb="FF00B050"/>
      <name val="Arial"/>
      <family val="2"/>
    </font>
    <font>
      <b/>
      <sz val="9"/>
      <name val="Arial"/>
      <family val="2"/>
    </font>
    <font>
      <b/>
      <sz val="9"/>
      <color rgb="FFFF0000"/>
      <name val="Arial"/>
      <family val="2"/>
    </font>
    <font>
      <sz val="9"/>
      <color theme="1"/>
      <name val="Calibri"/>
      <family val="2"/>
      <scheme val="minor"/>
    </font>
    <font>
      <b/>
      <sz val="9"/>
      <color theme="1"/>
      <name val="Arial"/>
      <family val="2"/>
    </font>
    <font>
      <u/>
      <sz val="9"/>
      <name val="Arial"/>
      <family val="2"/>
    </font>
    <font>
      <sz val="9"/>
      <color rgb="FF333333"/>
      <name val="Arial"/>
      <family val="2"/>
    </font>
    <font>
      <b/>
      <sz val="9"/>
      <color indexed="9"/>
      <name val="Arial"/>
      <family val="2"/>
    </font>
    <font>
      <sz val="9"/>
      <color indexed="63"/>
      <name val="Arial"/>
      <family val="2"/>
    </font>
    <font>
      <sz val="9"/>
      <color rgb="FFFFFFFF"/>
      <name val="Arial"/>
      <family val="2"/>
    </font>
    <font>
      <b/>
      <sz val="9"/>
      <color theme="3" tint="-0.249977111117893"/>
      <name val="Arial"/>
      <family val="2"/>
    </font>
    <font>
      <sz val="9"/>
      <color rgb="FFFF0000"/>
      <name val="Arial"/>
      <family val="2"/>
    </font>
    <font>
      <sz val="9"/>
      <color rgb="FFFFFF00"/>
      <name val="Arial"/>
      <family val="2"/>
    </font>
    <font>
      <b/>
      <sz val="9"/>
      <color rgb="FFFFFFFF"/>
      <name val="Arial"/>
      <family val="2"/>
    </font>
    <font>
      <u/>
      <sz val="9"/>
      <color theme="10"/>
      <name val="Arial"/>
      <family val="2"/>
    </font>
    <font>
      <b/>
      <sz val="9"/>
      <color indexed="10"/>
      <name val="Arial"/>
      <family val="2"/>
    </font>
    <font>
      <b/>
      <sz val="9"/>
      <color rgb="FFFFFF00"/>
      <name val="Arial"/>
      <family val="2"/>
    </font>
    <font>
      <sz val="9"/>
      <color indexed="9"/>
      <name val="Arial"/>
      <family val="2"/>
    </font>
    <font>
      <sz val="9"/>
      <color indexed="8"/>
      <name val="Arial"/>
      <family val="2"/>
    </font>
    <font>
      <b/>
      <sz val="9"/>
      <color indexed="51"/>
      <name val="Arial"/>
      <family val="2"/>
    </font>
    <font>
      <b/>
      <sz val="9"/>
      <color theme="3"/>
      <name val="Arial"/>
      <family val="2"/>
    </font>
    <font>
      <b/>
      <sz val="7"/>
      <color rgb="FF000000"/>
      <name val="Arial"/>
      <family val="2"/>
    </font>
    <font>
      <b/>
      <sz val="7"/>
      <color rgb="FF3366CC"/>
      <name val="Arial"/>
      <family val="2"/>
    </font>
    <font>
      <sz val="7"/>
      <color rgb="FF000000"/>
      <name val="Arial"/>
      <family val="2"/>
    </font>
    <font>
      <sz val="7"/>
      <color rgb="FF3366CC"/>
      <name val="Arial"/>
      <family val="2"/>
    </font>
    <font>
      <b/>
      <u/>
      <sz val="7"/>
      <color rgb="FF3366CC"/>
      <name val="Arial"/>
      <family val="2"/>
    </font>
    <font>
      <vertAlign val="superscript"/>
      <sz val="6"/>
      <color rgb="FF3366CC"/>
      <name val="Arial"/>
      <family val="2"/>
    </font>
    <font>
      <b/>
      <sz val="6"/>
      <color rgb="FF000000"/>
      <name val="Arial"/>
      <family val="2"/>
    </font>
    <font>
      <sz val="6"/>
      <color rgb="FF000000"/>
      <name val="Arial"/>
      <family val="2"/>
    </font>
    <font>
      <sz val="6"/>
      <color rgb="FF3366CC"/>
      <name val="Arial"/>
      <family val="2"/>
    </font>
    <font>
      <b/>
      <sz val="6"/>
      <color rgb="FF3366CC"/>
      <name val="Arial"/>
      <family val="2"/>
    </font>
    <font>
      <u/>
      <sz val="6"/>
      <color rgb="FF3366CC"/>
      <name val="Arial"/>
      <family val="2"/>
    </font>
    <font>
      <sz val="12"/>
      <color rgb="FFFF0000"/>
      <name val="Calibri"/>
      <family val="2"/>
      <scheme val="minor"/>
    </font>
    <font>
      <sz val="11"/>
      <name val="Arial"/>
      <family val="2"/>
    </font>
    <font>
      <vertAlign val="superscript"/>
      <sz val="7"/>
      <color rgb="FF000000"/>
      <name val="Arial"/>
      <family val="2"/>
    </font>
    <font>
      <b/>
      <sz val="8"/>
      <color rgb="FF000000"/>
      <name val="Arial"/>
      <family val="2"/>
    </font>
    <font>
      <b/>
      <sz val="8"/>
      <color theme="1"/>
      <name val="Arial"/>
      <family val="2"/>
    </font>
    <font>
      <b/>
      <u/>
      <sz val="8"/>
      <color rgb="FF000000"/>
      <name val="Arial"/>
      <family val="2"/>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9900"/>
        <bgColor rgb="FF000000"/>
      </patternFill>
    </fill>
    <fill>
      <patternFill patternType="solid">
        <fgColor rgb="FFFF0000"/>
        <bgColor indexed="64"/>
      </patternFill>
    </fill>
    <fill>
      <patternFill patternType="solid">
        <fgColor rgb="FFFF99CC"/>
        <bgColor indexed="64"/>
      </patternFill>
    </fill>
    <fill>
      <patternFill patternType="solid">
        <fgColor rgb="FFCC99FF"/>
        <bgColor indexed="64"/>
      </patternFill>
    </fill>
    <fill>
      <patternFill patternType="solid">
        <fgColor rgb="FFFFFF00"/>
        <bgColor rgb="FF000000"/>
      </patternFill>
    </fill>
    <fill>
      <patternFill patternType="solid">
        <fgColor rgb="FFFFFF00"/>
        <bgColor indexed="64"/>
      </patternFill>
    </fill>
    <fill>
      <patternFill patternType="solid">
        <fgColor rgb="FFFF9900"/>
        <bgColor indexed="64"/>
      </patternFill>
    </fill>
    <fill>
      <patternFill patternType="solid">
        <fgColor rgb="FF333399"/>
        <bgColor rgb="FF000000"/>
      </patternFill>
    </fill>
    <fill>
      <patternFill patternType="solid">
        <fgColor theme="3" tint="0.59999389629810485"/>
        <bgColor indexed="64"/>
      </patternFill>
    </fill>
    <fill>
      <patternFill patternType="solid">
        <fgColor rgb="FFFF0000"/>
        <bgColor rgb="FF000000"/>
      </patternFill>
    </fill>
    <fill>
      <patternFill patternType="solid">
        <fgColor rgb="FF333399"/>
        <bgColor indexed="64"/>
      </patternFill>
    </fill>
    <fill>
      <patternFill patternType="solid">
        <fgColor rgb="FF993366"/>
        <bgColor rgb="FF000000"/>
      </patternFill>
    </fill>
    <fill>
      <patternFill patternType="solid">
        <fgColor rgb="FF99CCFF"/>
        <bgColor indexed="64"/>
      </patternFill>
    </fill>
    <fill>
      <patternFill patternType="solid">
        <fgColor rgb="FF993366"/>
        <bgColor indexed="64"/>
      </patternFill>
    </fill>
    <fill>
      <patternFill patternType="solid">
        <fgColor rgb="FFFFCC99"/>
        <bgColor indexed="64"/>
      </patternFill>
    </fill>
    <fill>
      <patternFill patternType="solid">
        <fgColor rgb="FF000000"/>
        <bgColor indexed="64"/>
      </patternFill>
    </fill>
    <fill>
      <patternFill patternType="solid">
        <fgColor rgb="FFFFCC99"/>
        <bgColor rgb="FF000000"/>
      </patternFill>
    </fill>
    <fill>
      <patternFill patternType="solid">
        <fgColor rgb="FF993300"/>
        <bgColor indexed="64"/>
      </patternFill>
    </fill>
    <fill>
      <patternFill patternType="solid">
        <fgColor rgb="FF993300"/>
        <bgColor rgb="FF000000"/>
      </patternFill>
    </fill>
    <fill>
      <patternFill patternType="solid">
        <fgColor rgb="FFCCFFCC"/>
        <bgColor rgb="FF000000"/>
      </patternFill>
    </fill>
    <fill>
      <patternFill patternType="solid">
        <fgColor rgb="FFCCFFCC"/>
        <bgColor indexed="64"/>
      </patternFill>
    </fill>
    <fill>
      <patternFill patternType="solid">
        <fgColor rgb="FFFF6600"/>
        <bgColor indexed="64"/>
      </patternFill>
    </fill>
    <fill>
      <patternFill patternType="solid">
        <fgColor rgb="FFC0C0C0"/>
        <bgColor indexed="64"/>
      </patternFill>
    </fill>
    <fill>
      <patternFill patternType="solid">
        <fgColor rgb="FF953735"/>
        <bgColor rgb="FF000000"/>
      </patternFill>
    </fill>
    <fill>
      <patternFill patternType="solid">
        <fgColor theme="6" tint="0.59999389629810485"/>
        <bgColor indexed="64"/>
      </patternFill>
    </fill>
    <fill>
      <patternFill patternType="solid">
        <fgColor theme="2" tint="-0.249977111117893"/>
        <bgColor rgb="FF000000"/>
      </patternFill>
    </fill>
    <fill>
      <patternFill patternType="solid">
        <fgColor theme="6" tint="0.39997558519241921"/>
        <bgColor rgb="FF000000"/>
      </patternFill>
    </fill>
    <fill>
      <patternFill patternType="solid">
        <fgColor theme="6" tint="0.39997558519241921"/>
        <bgColor indexed="64"/>
      </patternFill>
    </fill>
    <fill>
      <patternFill patternType="solid">
        <fgColor theme="6" tint="-0.499984740745262"/>
        <bgColor indexed="64"/>
      </patternFill>
    </fill>
    <fill>
      <patternFill patternType="solid">
        <fgColor rgb="FFF8F9FA"/>
        <bgColor indexed="64"/>
      </patternFill>
    </fill>
    <fill>
      <patternFill patternType="solid">
        <fgColor theme="2"/>
        <bgColor indexed="64"/>
      </patternFill>
    </fill>
  </fills>
  <borders count="6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right style="medium">
        <color indexed="64"/>
      </right>
      <top/>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style="thin">
        <color indexed="64"/>
      </right>
      <top/>
      <bottom style="thin">
        <color indexed="64"/>
      </bottom>
      <diagonal/>
    </border>
    <border>
      <left style="medium">
        <color indexed="64"/>
      </left>
      <right/>
      <top/>
      <bottom style="medium">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style="thin">
        <color indexed="64"/>
      </right>
      <top/>
      <bottom style="medium">
        <color indexed="64"/>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A2A9B1"/>
      </left>
      <right/>
      <top style="medium">
        <color rgb="FFA2A9B1"/>
      </top>
      <bottom/>
      <diagonal/>
    </border>
    <border>
      <left/>
      <right style="medium">
        <color rgb="FFA2A9B1"/>
      </right>
      <top style="medium">
        <color rgb="FFA2A9B1"/>
      </top>
      <bottom/>
      <diagonal/>
    </border>
    <border>
      <left style="medium">
        <color rgb="FFA2A9B1"/>
      </left>
      <right/>
      <top/>
      <bottom style="medium">
        <color rgb="FFA2A9B1"/>
      </bottom>
      <diagonal/>
    </border>
    <border>
      <left/>
      <right style="medium">
        <color rgb="FFA2A9B1"/>
      </right>
      <top/>
      <bottom style="medium">
        <color rgb="FFA2A9B1"/>
      </bottom>
      <diagonal/>
    </border>
    <border>
      <left style="medium">
        <color rgb="FFA2A9B1"/>
      </left>
      <right/>
      <top/>
      <bottom/>
      <diagonal/>
    </border>
    <border>
      <left/>
      <right style="medium">
        <color rgb="FFA2A9B1"/>
      </right>
      <top/>
      <bottom/>
      <diagonal/>
    </border>
  </borders>
  <cellStyleXfs count="253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9" fillId="0" borderId="0"/>
    <xf numFmtId="0" fontId="26"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19" fillId="0" borderId="0" applyFont="0" applyFill="0" applyBorder="0" applyAlignment="0" applyProtection="0"/>
    <xf numFmtId="0" fontId="19" fillId="0" borderId="0"/>
    <xf numFmtId="164" fontId="19" fillId="0" borderId="0" applyFon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10" borderId="0" applyNumberFormat="0" applyBorder="0" applyAlignment="0" applyProtection="0"/>
    <xf numFmtId="0" fontId="64" fillId="14"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11" borderId="0" applyNumberFormat="0" applyBorder="0" applyAlignment="0" applyProtection="0"/>
    <xf numFmtId="0" fontId="64" fillId="15" borderId="0" applyNumberFormat="0" applyBorder="0" applyAlignment="0" applyProtection="0"/>
    <xf numFmtId="0" fontId="64" fillId="19" borderId="0" applyNumberFormat="0" applyBorder="0" applyAlignment="0" applyProtection="0"/>
    <xf numFmtId="0" fontId="64" fillId="23" borderId="0" applyNumberFormat="0" applyBorder="0" applyAlignment="0" applyProtection="0"/>
    <xf numFmtId="0" fontId="64" fillId="27" borderId="0" applyNumberFormat="0" applyBorder="0" applyAlignment="0" applyProtection="0"/>
    <xf numFmtId="0" fontId="64" fillId="31" borderId="0" applyNumberFormat="0" applyBorder="0" applyAlignment="0" applyProtection="0"/>
    <xf numFmtId="0" fontId="79" fillId="12" borderId="0" applyNumberFormat="0" applyBorder="0" applyAlignment="0" applyProtection="0"/>
    <xf numFmtId="0" fontId="79" fillId="16" borderId="0" applyNumberFormat="0" applyBorder="0" applyAlignment="0" applyProtection="0"/>
    <xf numFmtId="0" fontId="79" fillId="20" borderId="0" applyNumberFormat="0" applyBorder="0" applyAlignment="0" applyProtection="0"/>
    <xf numFmtId="0" fontId="79" fillId="24" borderId="0" applyNumberFormat="0" applyBorder="0" applyAlignment="0" applyProtection="0"/>
    <xf numFmtId="0" fontId="79" fillId="28" borderId="0" applyNumberFormat="0" applyBorder="0" applyAlignment="0" applyProtection="0"/>
    <xf numFmtId="0" fontId="79" fillId="32" borderId="0" applyNumberFormat="0" applyBorder="0" applyAlignment="0" applyProtection="0"/>
    <xf numFmtId="0" fontId="68" fillId="2" borderId="0" applyNumberFormat="0" applyBorder="0" applyAlignment="0" applyProtection="0"/>
    <xf numFmtId="0" fontId="73" fillId="6" borderId="4" applyNumberFormat="0" applyAlignment="0" applyProtection="0"/>
    <xf numFmtId="0" fontId="75" fillId="7" borderId="7" applyNumberFormat="0" applyAlignment="0" applyProtection="0"/>
    <xf numFmtId="0" fontId="74" fillId="0" borderId="6" applyNumberFormat="0" applyFill="0" applyAlignment="0" applyProtection="0"/>
    <xf numFmtId="0" fontId="67" fillId="0" borderId="0" applyNumberFormat="0" applyFill="0" applyBorder="0" applyAlignment="0" applyProtection="0"/>
    <xf numFmtId="0" fontId="79" fillId="9" borderId="0" applyNumberFormat="0" applyBorder="0" applyAlignment="0" applyProtection="0"/>
    <xf numFmtId="0" fontId="79" fillId="13" borderId="0" applyNumberFormat="0" applyBorder="0" applyAlignment="0" applyProtection="0"/>
    <xf numFmtId="0" fontId="79" fillId="17" borderId="0" applyNumberFormat="0" applyBorder="0" applyAlignment="0" applyProtection="0"/>
    <xf numFmtId="0" fontId="79" fillId="21" borderId="0" applyNumberFormat="0" applyBorder="0" applyAlignment="0" applyProtection="0"/>
    <xf numFmtId="0" fontId="79" fillId="25" borderId="0" applyNumberFormat="0" applyBorder="0" applyAlignment="0" applyProtection="0"/>
    <xf numFmtId="0" fontId="79" fillId="29" borderId="0" applyNumberFormat="0" applyBorder="0" applyAlignment="0" applyProtection="0"/>
    <xf numFmtId="0" fontId="71" fillId="5" borderId="4" applyNumberFormat="0" applyAlignment="0" applyProtection="0"/>
    <xf numFmtId="0" fontId="69" fillId="3" borderId="0" applyNumberFormat="0" applyBorder="0" applyAlignment="0" applyProtection="0"/>
    <xf numFmtId="0" fontId="70" fillId="4" borderId="0" applyNumberFormat="0" applyBorder="0" applyAlignment="0" applyProtection="0"/>
    <xf numFmtId="0" fontId="64" fillId="8" borderId="8" applyNumberFormat="0" applyFont="0" applyAlignment="0" applyProtection="0"/>
    <xf numFmtId="0" fontId="72" fillId="6" borderId="5" applyNumberFormat="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5" fillId="0" borderId="1" applyNumberFormat="0" applyFill="0" applyAlignment="0" applyProtection="0"/>
    <xf numFmtId="0" fontId="66" fillId="0" borderId="2" applyNumberFormat="0" applyFill="0" applyAlignment="0" applyProtection="0"/>
    <xf numFmtId="0" fontId="67" fillId="0" borderId="3" applyNumberFormat="0" applyFill="0" applyAlignment="0" applyProtection="0"/>
    <xf numFmtId="0" fontId="78" fillId="0" borderId="9" applyNumberFormat="0" applyFill="0" applyAlignment="0" applyProtection="0"/>
    <xf numFmtId="0" fontId="19" fillId="0" borderId="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19" fillId="0" borderId="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10" borderId="0" applyNumberFormat="0" applyBorder="0" applyAlignment="0" applyProtection="0"/>
    <xf numFmtId="0" fontId="64" fillId="14"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11" borderId="0" applyNumberFormat="0" applyBorder="0" applyAlignment="0" applyProtection="0"/>
    <xf numFmtId="0" fontId="64" fillId="15" borderId="0" applyNumberFormat="0" applyBorder="0" applyAlignment="0" applyProtection="0"/>
    <xf numFmtId="0" fontId="64" fillId="19" borderId="0" applyNumberFormat="0" applyBorder="0" applyAlignment="0" applyProtection="0"/>
    <xf numFmtId="0" fontId="64" fillId="23" borderId="0" applyNumberFormat="0" applyBorder="0" applyAlignment="0" applyProtection="0"/>
    <xf numFmtId="0" fontId="64" fillId="27" borderId="0" applyNumberFormat="0" applyBorder="0" applyAlignment="0" applyProtection="0"/>
    <xf numFmtId="0" fontId="64" fillId="31" borderId="0" applyNumberFormat="0" applyBorder="0" applyAlignment="0" applyProtection="0"/>
    <xf numFmtId="0" fontId="79" fillId="12" borderId="0" applyNumberFormat="0" applyBorder="0" applyAlignment="0" applyProtection="0"/>
    <xf numFmtId="0" fontId="79" fillId="16" borderId="0" applyNumberFormat="0" applyBorder="0" applyAlignment="0" applyProtection="0"/>
    <xf numFmtId="0" fontId="79" fillId="20" borderId="0" applyNumberFormat="0" applyBorder="0" applyAlignment="0" applyProtection="0"/>
    <xf numFmtId="0" fontId="79" fillId="24" borderId="0" applyNumberFormat="0" applyBorder="0" applyAlignment="0" applyProtection="0"/>
    <xf numFmtId="0" fontId="79" fillId="28" borderId="0" applyNumberFormat="0" applyBorder="0" applyAlignment="0" applyProtection="0"/>
    <xf numFmtId="0" fontId="79" fillId="32" borderId="0" applyNumberFormat="0" applyBorder="0" applyAlignment="0" applyProtection="0"/>
    <xf numFmtId="0" fontId="68" fillId="2" borderId="0" applyNumberFormat="0" applyBorder="0" applyAlignment="0" applyProtection="0"/>
    <xf numFmtId="0" fontId="73" fillId="6" borderId="4" applyNumberFormat="0" applyAlignment="0" applyProtection="0"/>
    <xf numFmtId="0" fontId="75" fillId="7" borderId="7" applyNumberFormat="0" applyAlignment="0" applyProtection="0"/>
    <xf numFmtId="0" fontId="74" fillId="0" borderId="6" applyNumberFormat="0" applyFill="0" applyAlignment="0" applyProtection="0"/>
    <xf numFmtId="0" fontId="67" fillId="0" borderId="0" applyNumberFormat="0" applyFill="0" applyBorder="0" applyAlignment="0" applyProtection="0"/>
    <xf numFmtId="0" fontId="79" fillId="9" borderId="0" applyNumberFormat="0" applyBorder="0" applyAlignment="0" applyProtection="0"/>
    <xf numFmtId="0" fontId="79" fillId="13" borderId="0" applyNumberFormat="0" applyBorder="0" applyAlignment="0" applyProtection="0"/>
    <xf numFmtId="0" fontId="79" fillId="17" borderId="0" applyNumberFormat="0" applyBorder="0" applyAlignment="0" applyProtection="0"/>
    <xf numFmtId="0" fontId="79" fillId="21" borderId="0" applyNumberFormat="0" applyBorder="0" applyAlignment="0" applyProtection="0"/>
    <xf numFmtId="0" fontId="79" fillId="25" borderId="0" applyNumberFormat="0" applyBorder="0" applyAlignment="0" applyProtection="0"/>
    <xf numFmtId="0" fontId="79" fillId="29" borderId="0" applyNumberFormat="0" applyBorder="0" applyAlignment="0" applyProtection="0"/>
    <xf numFmtId="0" fontId="71" fillId="5" borderId="4" applyNumberFormat="0" applyAlignment="0" applyProtection="0"/>
    <xf numFmtId="0" fontId="69" fillId="3" borderId="0" applyNumberFormat="0" applyBorder="0" applyAlignment="0" applyProtection="0"/>
    <xf numFmtId="0" fontId="70" fillId="4" borderId="0" applyNumberFormat="0" applyBorder="0" applyAlignment="0" applyProtection="0"/>
    <xf numFmtId="0" fontId="64" fillId="8" borderId="8" applyNumberFormat="0" applyFont="0" applyAlignment="0" applyProtection="0"/>
    <xf numFmtId="0" fontId="72" fillId="6" borderId="5" applyNumberFormat="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5" fillId="0" borderId="1" applyNumberFormat="0" applyFill="0" applyAlignment="0" applyProtection="0"/>
    <xf numFmtId="0" fontId="66" fillId="0" borderId="2" applyNumberFormat="0" applyFill="0" applyAlignment="0" applyProtection="0"/>
    <xf numFmtId="0" fontId="67" fillId="0" borderId="3" applyNumberFormat="0" applyFill="0" applyAlignment="0" applyProtection="0"/>
    <xf numFmtId="0" fontId="78" fillId="0" borderId="9" applyNumberFormat="0" applyFill="0" applyAlignment="0" applyProtection="0"/>
    <xf numFmtId="0" fontId="19" fillId="0" borderId="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19" fillId="0" borderId="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10" borderId="0" applyNumberFormat="0" applyBorder="0" applyAlignment="0" applyProtection="0"/>
    <xf numFmtId="0" fontId="64" fillId="14"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11" borderId="0" applyNumberFormat="0" applyBorder="0" applyAlignment="0" applyProtection="0"/>
    <xf numFmtId="0" fontId="64" fillId="15" borderId="0" applyNumberFormat="0" applyBorder="0" applyAlignment="0" applyProtection="0"/>
    <xf numFmtId="0" fontId="64" fillId="19" borderId="0" applyNumberFormat="0" applyBorder="0" applyAlignment="0" applyProtection="0"/>
    <xf numFmtId="0" fontId="64" fillId="23" borderId="0" applyNumberFormat="0" applyBorder="0" applyAlignment="0" applyProtection="0"/>
    <xf numFmtId="0" fontId="64" fillId="27" borderId="0" applyNumberFormat="0" applyBorder="0" applyAlignment="0" applyProtection="0"/>
    <xf numFmtId="0" fontId="64" fillId="31" borderId="0" applyNumberFormat="0" applyBorder="0" applyAlignment="0" applyProtection="0"/>
    <xf numFmtId="0" fontId="79" fillId="12" borderId="0" applyNumberFormat="0" applyBorder="0" applyAlignment="0" applyProtection="0"/>
    <xf numFmtId="0" fontId="79" fillId="16" borderId="0" applyNumberFormat="0" applyBorder="0" applyAlignment="0" applyProtection="0"/>
    <xf numFmtId="0" fontId="79" fillId="20" borderId="0" applyNumberFormat="0" applyBorder="0" applyAlignment="0" applyProtection="0"/>
    <xf numFmtId="0" fontId="79" fillId="24" borderId="0" applyNumberFormat="0" applyBorder="0" applyAlignment="0" applyProtection="0"/>
    <xf numFmtId="0" fontId="79" fillId="28" borderId="0" applyNumberFormat="0" applyBorder="0" applyAlignment="0" applyProtection="0"/>
    <xf numFmtId="0" fontId="79" fillId="32" borderId="0" applyNumberFormat="0" applyBorder="0" applyAlignment="0" applyProtection="0"/>
    <xf numFmtId="0" fontId="68" fillId="2" borderId="0" applyNumberFormat="0" applyBorder="0" applyAlignment="0" applyProtection="0"/>
    <xf numFmtId="0" fontId="73" fillId="6" borderId="4" applyNumberFormat="0" applyAlignment="0" applyProtection="0"/>
    <xf numFmtId="0" fontId="75" fillId="7" borderId="7" applyNumberFormat="0" applyAlignment="0" applyProtection="0"/>
    <xf numFmtId="0" fontId="74" fillId="0" borderId="6" applyNumberFormat="0" applyFill="0" applyAlignment="0" applyProtection="0"/>
    <xf numFmtId="0" fontId="67" fillId="0" borderId="0" applyNumberFormat="0" applyFill="0" applyBorder="0" applyAlignment="0" applyProtection="0"/>
    <xf numFmtId="0" fontId="79" fillId="9" borderId="0" applyNumberFormat="0" applyBorder="0" applyAlignment="0" applyProtection="0"/>
    <xf numFmtId="0" fontId="79" fillId="13" borderId="0" applyNumberFormat="0" applyBorder="0" applyAlignment="0" applyProtection="0"/>
    <xf numFmtId="0" fontId="79" fillId="17" borderId="0" applyNumberFormat="0" applyBorder="0" applyAlignment="0" applyProtection="0"/>
    <xf numFmtId="0" fontId="79" fillId="21" borderId="0" applyNumberFormat="0" applyBorder="0" applyAlignment="0" applyProtection="0"/>
    <xf numFmtId="0" fontId="79" fillId="25" borderId="0" applyNumberFormat="0" applyBorder="0" applyAlignment="0" applyProtection="0"/>
    <xf numFmtId="0" fontId="79" fillId="29" borderId="0" applyNumberFormat="0" applyBorder="0" applyAlignment="0" applyProtection="0"/>
    <xf numFmtId="0" fontId="71" fillId="5" borderId="4" applyNumberFormat="0" applyAlignment="0" applyProtection="0"/>
    <xf numFmtId="0" fontId="69" fillId="3" borderId="0" applyNumberFormat="0" applyBorder="0" applyAlignment="0" applyProtection="0"/>
    <xf numFmtId="0" fontId="70" fillId="4" borderId="0" applyNumberFormat="0" applyBorder="0" applyAlignment="0" applyProtection="0"/>
    <xf numFmtId="0" fontId="64" fillId="8" borderId="8" applyNumberFormat="0" applyFont="0" applyAlignment="0" applyProtection="0"/>
    <xf numFmtId="0" fontId="72" fillId="6" borderId="5" applyNumberFormat="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5" fillId="0" borderId="1" applyNumberFormat="0" applyFill="0" applyAlignment="0" applyProtection="0"/>
    <xf numFmtId="0" fontId="66" fillId="0" borderId="2" applyNumberFormat="0" applyFill="0" applyAlignment="0" applyProtection="0"/>
    <xf numFmtId="0" fontId="67" fillId="0" borderId="3" applyNumberFormat="0" applyFill="0" applyAlignment="0" applyProtection="0"/>
    <xf numFmtId="0" fontId="78" fillId="0" borderId="9" applyNumberFormat="0" applyFill="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19" fillId="0" borderId="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164" fontId="19"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198">
    <xf numFmtId="0" fontId="0" fillId="0" borderId="0" xfId="0"/>
    <xf numFmtId="0" fontId="18" fillId="0" borderId="0" xfId="0" applyFont="1"/>
    <xf numFmtId="0" fontId="19" fillId="0" borderId="0" xfId="42"/>
    <xf numFmtId="0" fontId="21" fillId="0" borderId="0" xfId="42" applyFont="1" applyAlignment="1">
      <alignment horizontal="left"/>
    </xf>
    <xf numFmtId="0" fontId="22" fillId="0" borderId="0" xfId="42" applyFont="1"/>
    <xf numFmtId="0" fontId="23" fillId="0" borderId="0" xfId="42" applyFont="1" applyAlignment="1">
      <alignment horizontal="left"/>
    </xf>
    <xf numFmtId="0" fontId="18" fillId="0" borderId="10" xfId="0" applyFont="1" applyBorder="1"/>
    <xf numFmtId="0" fontId="24" fillId="0" borderId="12" xfId="0" applyFont="1" applyBorder="1"/>
    <xf numFmtId="0" fontId="25" fillId="33" borderId="0" xfId="43" applyFont="1" applyFill="1" applyAlignment="1">
      <alignment horizontal="center"/>
    </xf>
    <xf numFmtId="0" fontId="27" fillId="0" borderId="13" xfId="44" applyNumberFormat="1" applyFont="1" applyFill="1" applyBorder="1" applyAlignment="1" applyProtection="1">
      <alignment horizontal="center"/>
    </xf>
    <xf numFmtId="0" fontId="25" fillId="33" borderId="0" xfId="45" applyFont="1" applyFill="1"/>
    <xf numFmtId="0" fontId="18" fillId="0" borderId="13" xfId="0" applyFont="1" applyBorder="1"/>
    <xf numFmtId="0" fontId="18" fillId="33" borderId="0" xfId="46" applyFont="1" applyFill="1"/>
    <xf numFmtId="0" fontId="18" fillId="33" borderId="0" xfId="46" applyFont="1" applyFill="1" applyAlignment="1">
      <alignment horizontal="right"/>
    </xf>
    <xf numFmtId="0" fontId="28" fillId="34" borderId="10" xfId="0" applyFont="1" applyFill="1" applyBorder="1" applyAlignment="1">
      <alignment horizontal="center"/>
    </xf>
    <xf numFmtId="165" fontId="18" fillId="0" borderId="11" xfId="0" applyNumberFormat="1" applyFont="1" applyBorder="1" applyAlignment="1">
      <alignment horizontal="center"/>
    </xf>
    <xf numFmtId="166" fontId="18" fillId="0" borderId="14" xfId="0" applyNumberFormat="1" applyFont="1" applyBorder="1" applyAlignment="1">
      <alignment horizontal="center"/>
    </xf>
    <xf numFmtId="165" fontId="18" fillId="35" borderId="11" xfId="0" applyNumberFormat="1" applyFont="1" applyFill="1" applyBorder="1" applyAlignment="1">
      <alignment horizontal="center"/>
    </xf>
    <xf numFmtId="165" fontId="18" fillId="36" borderId="11" xfId="0" applyNumberFormat="1" applyFont="1" applyFill="1" applyBorder="1"/>
    <xf numFmtId="0" fontId="18" fillId="0" borderId="14" xfId="0" applyFont="1" applyBorder="1"/>
    <xf numFmtId="0" fontId="25" fillId="33" borderId="0" xfId="48" applyFont="1" applyFill="1" applyAlignment="1">
      <alignment horizontal="left"/>
    </xf>
    <xf numFmtId="0" fontId="30" fillId="39" borderId="0" xfId="0" applyFont="1" applyFill="1" applyAlignment="1">
      <alignment horizontal="center"/>
    </xf>
    <xf numFmtId="15" fontId="18" fillId="0" borderId="18" xfId="0" applyNumberFormat="1" applyFont="1" applyBorder="1" applyAlignment="1">
      <alignment horizontal="center"/>
    </xf>
    <xf numFmtId="0" fontId="31" fillId="33" borderId="0" xfId="49" applyFont="1" applyFill="1" applyAlignment="1">
      <alignment horizontal="center"/>
    </xf>
    <xf numFmtId="0" fontId="32" fillId="40" borderId="0" xfId="49" applyFont="1" applyFill="1" applyAlignment="1">
      <alignment horizontal="center"/>
    </xf>
    <xf numFmtId="0" fontId="18" fillId="0" borderId="18" xfId="0" applyFont="1" applyBorder="1"/>
    <xf numFmtId="167" fontId="18" fillId="34" borderId="14" xfId="0" applyNumberFormat="1" applyFont="1" applyFill="1" applyBorder="1"/>
    <xf numFmtId="168" fontId="29" fillId="38" borderId="19" xfId="0" applyNumberFormat="1" applyFont="1" applyFill="1" applyBorder="1"/>
    <xf numFmtId="169" fontId="33" fillId="41" borderId="0" xfId="0" applyNumberFormat="1" applyFont="1" applyFill="1" applyAlignment="1">
      <alignment horizontal="center"/>
    </xf>
    <xf numFmtId="167" fontId="33" fillId="41" borderId="0" xfId="0" applyNumberFormat="1" applyFont="1" applyFill="1" applyAlignment="1">
      <alignment horizontal="center"/>
    </xf>
    <xf numFmtId="170" fontId="33" fillId="41" borderId="0" xfId="0" applyNumberFormat="1" applyFont="1" applyFill="1"/>
    <xf numFmtId="171" fontId="33" fillId="41" borderId="0" xfId="0" applyNumberFormat="1" applyFont="1" applyFill="1" applyAlignment="1">
      <alignment horizontal="center"/>
    </xf>
    <xf numFmtId="172" fontId="18" fillId="38" borderId="20" xfId="0" applyNumberFormat="1" applyFont="1" applyFill="1" applyBorder="1"/>
    <xf numFmtId="173" fontId="29" fillId="38" borderId="21" xfId="0" applyNumberFormat="1" applyFont="1" applyFill="1" applyBorder="1"/>
    <xf numFmtId="0" fontId="34" fillId="42" borderId="0" xfId="50" applyFont="1" applyFill="1" applyAlignment="1">
      <alignment horizontal="left"/>
    </xf>
    <xf numFmtId="0" fontId="19" fillId="0" borderId="0" xfId="50"/>
    <xf numFmtId="0" fontId="34" fillId="40" borderId="12" xfId="50" applyFont="1" applyFill="1" applyBorder="1" applyAlignment="1">
      <alignment horizontal="center"/>
    </xf>
    <xf numFmtId="0" fontId="36" fillId="40" borderId="12" xfId="50" applyFont="1" applyFill="1" applyBorder="1" applyAlignment="1">
      <alignment horizontal="center"/>
    </xf>
    <xf numFmtId="0" fontId="38" fillId="44" borderId="18" xfId="51" applyFont="1" applyFill="1" applyBorder="1" applyAlignment="1">
      <alignment horizontal="right"/>
    </xf>
    <xf numFmtId="165" fontId="18" fillId="0" borderId="22" xfId="0" applyNumberFormat="1" applyFont="1" applyBorder="1" applyAlignment="1">
      <alignment horizontal="right"/>
    </xf>
    <xf numFmtId="0" fontId="37" fillId="44" borderId="25" xfId="51" applyFont="1" applyFill="1" applyBorder="1" applyAlignment="1">
      <alignment horizontal="right"/>
    </xf>
    <xf numFmtId="165" fontId="41" fillId="45" borderId="22" xfId="0" applyNumberFormat="1" applyFont="1" applyFill="1" applyBorder="1" applyAlignment="1">
      <alignment horizontal="right"/>
    </xf>
    <xf numFmtId="0" fontId="38" fillId="44" borderId="14" xfId="51" applyFont="1" applyFill="1" applyBorder="1" applyAlignment="1">
      <alignment horizontal="right"/>
    </xf>
    <xf numFmtId="0" fontId="18" fillId="0" borderId="12" xfId="0" applyFont="1" applyBorder="1"/>
    <xf numFmtId="0" fontId="18" fillId="0" borderId="27" xfId="0" applyFont="1" applyBorder="1"/>
    <xf numFmtId="0" fontId="18" fillId="0" borderId="0" xfId="0" applyFont="1" applyAlignment="1">
      <alignment horizontal="center"/>
    </xf>
    <xf numFmtId="0" fontId="18" fillId="0" borderId="22" xfId="52" applyFont="1" applyBorder="1" applyAlignment="1">
      <alignment horizontal="center"/>
    </xf>
    <xf numFmtId="9" fontId="35" fillId="46" borderId="22" xfId="0" applyNumberFormat="1" applyFont="1" applyFill="1" applyBorder="1" applyAlignment="1">
      <alignment horizontal="center"/>
    </xf>
    <xf numFmtId="0" fontId="35" fillId="46" borderId="22" xfId="0" applyFont="1" applyFill="1" applyBorder="1" applyAlignment="1">
      <alignment horizontal="center"/>
    </xf>
    <xf numFmtId="0" fontId="43" fillId="47" borderId="12" xfId="0" applyFont="1" applyFill="1" applyBorder="1" applyAlignment="1">
      <alignment horizontal="center"/>
    </xf>
    <xf numFmtId="165" fontId="35" fillId="48" borderId="22" xfId="0" applyNumberFormat="1" applyFont="1" applyFill="1" applyBorder="1"/>
    <xf numFmtId="174" fontId="18" fillId="0" borderId="22" xfId="0" applyNumberFormat="1" applyFont="1" applyBorder="1" applyAlignment="1">
      <alignment horizontal="right"/>
    </xf>
    <xf numFmtId="0" fontId="18" fillId="46" borderId="22" xfId="0" applyFont="1" applyFill="1" applyBorder="1" applyAlignment="1">
      <alignment horizontal="right"/>
    </xf>
    <xf numFmtId="0" fontId="44" fillId="49" borderId="0" xfId="53" applyFont="1" applyFill="1" applyAlignment="1">
      <alignment horizontal="center"/>
    </xf>
    <xf numFmtId="0" fontId="34" fillId="44" borderId="18" xfId="53" applyFont="1" applyFill="1" applyBorder="1" applyAlignment="1">
      <alignment horizontal="center"/>
    </xf>
    <xf numFmtId="174" fontId="35" fillId="50" borderId="22" xfId="0" applyNumberFormat="1" applyFont="1" applyFill="1" applyBorder="1" applyAlignment="1">
      <alignment horizontal="right"/>
    </xf>
    <xf numFmtId="0" fontId="18" fillId="0" borderId="18" xfId="53" applyFont="1" applyBorder="1"/>
    <xf numFmtId="0" fontId="41" fillId="49" borderId="0" xfId="53" applyFont="1" applyFill="1"/>
    <xf numFmtId="174" fontId="18" fillId="0" borderId="13" xfId="0" applyNumberFormat="1" applyFont="1" applyBorder="1" applyAlignment="1">
      <alignment horizontal="right"/>
    </xf>
    <xf numFmtId="0" fontId="18" fillId="46" borderId="13" xfId="0" applyFont="1" applyFill="1" applyBorder="1" applyAlignment="1">
      <alignment horizontal="right"/>
    </xf>
    <xf numFmtId="0" fontId="41" fillId="49" borderId="17" xfId="53" applyFont="1" applyFill="1" applyBorder="1"/>
    <xf numFmtId="0" fontId="45" fillId="49" borderId="28" xfId="53" applyFont="1" applyFill="1" applyBorder="1"/>
    <xf numFmtId="174" fontId="18" fillId="47" borderId="29" xfId="0" applyNumberFormat="1" applyFont="1" applyFill="1" applyBorder="1" applyAlignment="1">
      <alignment horizontal="right"/>
    </xf>
    <xf numFmtId="174" fontId="18" fillId="47" borderId="30" xfId="0" applyNumberFormat="1" applyFont="1" applyFill="1" applyBorder="1" applyAlignment="1">
      <alignment horizontal="right"/>
    </xf>
    <xf numFmtId="0" fontId="18" fillId="47" borderId="31" xfId="0" applyFont="1" applyFill="1" applyBorder="1" applyAlignment="1">
      <alignment horizontal="right"/>
    </xf>
    <xf numFmtId="0" fontId="41" fillId="33" borderId="19" xfId="53" applyFont="1" applyFill="1" applyBorder="1"/>
    <xf numFmtId="0" fontId="45" fillId="33" borderId="25" xfId="53" applyFont="1" applyFill="1" applyBorder="1"/>
    <xf numFmtId="174" fontId="18" fillId="39" borderId="22" xfId="0" applyNumberFormat="1" applyFont="1" applyFill="1" applyBorder="1" applyAlignment="1">
      <alignment horizontal="right"/>
    </xf>
    <xf numFmtId="174" fontId="18" fillId="39" borderId="32" xfId="0" applyNumberFormat="1" applyFont="1" applyFill="1" applyBorder="1" applyAlignment="1">
      <alignment horizontal="right"/>
    </xf>
    <xf numFmtId="0" fontId="18" fillId="39" borderId="33" xfId="0" applyFont="1" applyFill="1" applyBorder="1" applyAlignment="1">
      <alignment horizontal="right"/>
    </xf>
    <xf numFmtId="0" fontId="46" fillId="51" borderId="19" xfId="53" applyFont="1" applyFill="1" applyBorder="1"/>
    <xf numFmtId="0" fontId="47" fillId="51" borderId="25" xfId="53" applyFont="1" applyFill="1" applyBorder="1"/>
    <xf numFmtId="174" fontId="18" fillId="50" borderId="22" xfId="0" applyNumberFormat="1" applyFont="1" applyFill="1" applyBorder="1" applyAlignment="1">
      <alignment horizontal="right"/>
    </xf>
    <xf numFmtId="174" fontId="18" fillId="50" borderId="32" xfId="0" applyNumberFormat="1" applyFont="1" applyFill="1" applyBorder="1" applyAlignment="1">
      <alignment horizontal="right"/>
    </xf>
    <xf numFmtId="0" fontId="48" fillId="50" borderId="33" xfId="0" applyFont="1" applyFill="1" applyBorder="1" applyAlignment="1">
      <alignment horizontal="right"/>
    </xf>
    <xf numFmtId="0" fontId="41" fillId="52" borderId="19" xfId="53" applyFont="1" applyFill="1" applyBorder="1"/>
    <xf numFmtId="0" fontId="45" fillId="52" borderId="34" xfId="53" applyFont="1" applyFill="1" applyBorder="1"/>
    <xf numFmtId="174" fontId="18" fillId="53" borderId="22" xfId="0" applyNumberFormat="1" applyFont="1" applyFill="1" applyBorder="1" applyAlignment="1">
      <alignment horizontal="right"/>
    </xf>
    <xf numFmtId="0" fontId="18" fillId="53" borderId="21" xfId="0" applyFont="1" applyFill="1" applyBorder="1" applyAlignment="1">
      <alignment horizontal="right"/>
    </xf>
    <xf numFmtId="0" fontId="18" fillId="0" borderId="12" xfId="53" applyFont="1" applyBorder="1"/>
    <xf numFmtId="0" fontId="36" fillId="42" borderId="0" xfId="53" applyFont="1" applyFill="1" applyAlignment="1">
      <alignment horizontal="right"/>
    </xf>
    <xf numFmtId="174" fontId="35" fillId="34" borderId="18" xfId="0" applyNumberFormat="1" applyFont="1" applyFill="1" applyBorder="1"/>
    <xf numFmtId="0" fontId="18" fillId="46" borderId="0" xfId="0" applyFont="1" applyFill="1"/>
    <xf numFmtId="0" fontId="18" fillId="0" borderId="35" xfId="53" applyFont="1" applyBorder="1"/>
    <xf numFmtId="0" fontId="49" fillId="0" borderId="12" xfId="53" applyFont="1" applyBorder="1" applyAlignment="1">
      <alignment horizontal="right"/>
    </xf>
    <xf numFmtId="174" fontId="35" fillId="48" borderId="12" xfId="0" applyNumberFormat="1" applyFont="1" applyFill="1" applyBorder="1"/>
    <xf numFmtId="174" fontId="35" fillId="48" borderId="22" xfId="0" applyNumberFormat="1" applyFont="1" applyFill="1" applyBorder="1"/>
    <xf numFmtId="0" fontId="19" fillId="0" borderId="0" xfId="53"/>
    <xf numFmtId="0" fontId="49" fillId="0" borderId="36" xfId="53" applyFont="1" applyBorder="1" applyAlignment="1">
      <alignment horizontal="right"/>
    </xf>
    <xf numFmtId="0" fontId="18" fillId="0" borderId="11" xfId="53" applyFont="1" applyBorder="1"/>
    <xf numFmtId="0" fontId="50" fillId="0" borderId="14" xfId="0" applyFont="1" applyBorder="1"/>
    <xf numFmtId="0" fontId="51" fillId="0" borderId="0" xfId="53" applyFont="1"/>
    <xf numFmtId="0" fontId="52" fillId="0" borderId="36" xfId="53" applyFont="1" applyBorder="1" applyAlignment="1">
      <alignment horizontal="right"/>
    </xf>
    <xf numFmtId="174" fontId="35" fillId="54" borderId="12" xfId="0" applyNumberFormat="1" applyFont="1" applyFill="1" applyBorder="1"/>
    <xf numFmtId="174" fontId="35" fillId="54" borderId="22" xfId="0" applyNumberFormat="1" applyFont="1" applyFill="1" applyBorder="1"/>
    <xf numFmtId="0" fontId="50" fillId="0" borderId="13" xfId="0" applyFont="1" applyBorder="1"/>
    <xf numFmtId="0" fontId="50" fillId="0" borderId="0" xfId="0" applyFont="1"/>
    <xf numFmtId="0" fontId="52" fillId="0" borderId="12" xfId="53" applyFont="1" applyBorder="1" applyAlignment="1">
      <alignment horizontal="right"/>
    </xf>
    <xf numFmtId="174" fontId="53" fillId="54" borderId="12" xfId="0" applyNumberFormat="1" applyFont="1" applyFill="1" applyBorder="1"/>
    <xf numFmtId="174" fontId="53" fillId="54" borderId="22" xfId="0" applyNumberFormat="1" applyFont="1" applyFill="1" applyBorder="1"/>
    <xf numFmtId="0" fontId="50" fillId="0" borderId="18" xfId="0" applyFont="1" applyBorder="1"/>
    <xf numFmtId="0" fontId="54" fillId="37" borderId="37" xfId="53" applyFont="1" applyFill="1" applyBorder="1"/>
    <xf numFmtId="0" fontId="55" fillId="37" borderId="25" xfId="53" applyFont="1" applyFill="1" applyBorder="1" applyAlignment="1">
      <alignment horizontal="right"/>
    </xf>
    <xf numFmtId="174" fontId="56" fillId="38" borderId="38" xfId="0" applyNumberFormat="1" applyFont="1" applyFill="1" applyBorder="1"/>
    <xf numFmtId="0" fontId="50" fillId="0" borderId="27" xfId="0" applyFont="1" applyBorder="1"/>
    <xf numFmtId="174" fontId="56" fillId="38" borderId="35" xfId="0" applyNumberFormat="1" applyFont="1" applyFill="1" applyBorder="1"/>
    <xf numFmtId="0" fontId="18" fillId="0" borderId="25" xfId="0" applyFont="1" applyBorder="1"/>
    <xf numFmtId="0" fontId="52" fillId="0" borderId="0" xfId="53" applyFont="1" applyAlignment="1">
      <alignment horizontal="right"/>
    </xf>
    <xf numFmtId="0" fontId="25" fillId="33" borderId="0" xfId="54" applyFont="1" applyFill="1" applyAlignment="1">
      <alignment horizontal="center"/>
    </xf>
    <xf numFmtId="0" fontId="18" fillId="0" borderId="14" xfId="54" applyFont="1" applyBorder="1" applyAlignment="1">
      <alignment horizontal="center"/>
    </xf>
    <xf numFmtId="0" fontId="57" fillId="33" borderId="0" xfId="54" applyFont="1" applyFill="1"/>
    <xf numFmtId="0" fontId="18" fillId="33" borderId="0" xfId="55" applyFont="1" applyFill="1" applyAlignment="1">
      <alignment horizontal="left"/>
    </xf>
    <xf numFmtId="0" fontId="18" fillId="37" borderId="0" xfId="55" applyFont="1" applyFill="1"/>
    <xf numFmtId="0" fontId="28" fillId="47" borderId="10" xfId="0" applyFont="1" applyFill="1" applyBorder="1" applyAlignment="1">
      <alignment horizontal="center"/>
    </xf>
    <xf numFmtId="174" fontId="18" fillId="0" borderId="11" xfId="0" applyNumberFormat="1" applyFont="1" applyBorder="1" applyAlignment="1">
      <alignment horizontal="center"/>
    </xf>
    <xf numFmtId="175" fontId="18" fillId="0" borderId="14" xfId="0" applyNumberFormat="1" applyFont="1" applyBorder="1" applyAlignment="1">
      <alignment horizontal="center"/>
    </xf>
    <xf numFmtId="174" fontId="18" fillId="53" borderId="11" xfId="0" applyNumberFormat="1" applyFont="1" applyFill="1" applyBorder="1" applyAlignment="1">
      <alignment horizontal="center"/>
    </xf>
    <xf numFmtId="174" fontId="18" fillId="53" borderId="11" xfId="0" applyNumberFormat="1" applyFont="1" applyFill="1" applyBorder="1"/>
    <xf numFmtId="0" fontId="18" fillId="55" borderId="15" xfId="0" applyFont="1" applyFill="1" applyBorder="1" applyAlignment="1">
      <alignment horizontal="right"/>
    </xf>
    <xf numFmtId="167" fontId="18" fillId="55" borderId="16" xfId="0" applyNumberFormat="1" applyFont="1" applyFill="1" applyBorder="1"/>
    <xf numFmtId="0" fontId="57" fillId="33" borderId="0" xfId="56" applyFont="1" applyFill="1" applyAlignment="1">
      <alignment horizontal="left"/>
    </xf>
    <xf numFmtId="0" fontId="57" fillId="33" borderId="0" xfId="56" applyFont="1" applyFill="1" applyAlignment="1">
      <alignment horizontal="center"/>
    </xf>
    <xf numFmtId="0" fontId="18" fillId="0" borderId="14" xfId="56" applyFont="1" applyBorder="1" applyAlignment="1">
      <alignment horizontal="center"/>
    </xf>
    <xf numFmtId="0" fontId="31" fillId="33" borderId="0" xfId="56" applyFont="1" applyFill="1" applyAlignment="1">
      <alignment horizontal="center"/>
    </xf>
    <xf numFmtId="0" fontId="32" fillId="40" borderId="0" xfId="56" applyFont="1" applyFill="1" applyAlignment="1">
      <alignment horizontal="center"/>
    </xf>
    <xf numFmtId="0" fontId="58" fillId="0" borderId="38" xfId="0" applyFont="1" applyBorder="1" applyAlignment="1">
      <alignment horizontal="center"/>
    </xf>
    <xf numFmtId="0" fontId="18" fillId="0" borderId="38" xfId="0" applyFont="1" applyBorder="1" applyAlignment="1">
      <alignment horizontal="center"/>
    </xf>
    <xf numFmtId="0" fontId="18" fillId="0" borderId="38" xfId="0" applyFont="1" applyBorder="1"/>
    <xf numFmtId="0" fontId="18" fillId="0" borderId="35" xfId="0" applyFont="1" applyBorder="1" applyAlignment="1">
      <alignment horizontal="center"/>
    </xf>
    <xf numFmtId="0" fontId="18" fillId="0" borderId="35" xfId="0" applyFont="1" applyBorder="1"/>
    <xf numFmtId="0" fontId="18" fillId="0" borderId="37" xfId="0" applyFont="1" applyBorder="1"/>
    <xf numFmtId="0" fontId="59" fillId="51" borderId="0" xfId="57" applyFont="1" applyFill="1" applyAlignment="1">
      <alignment horizontal="left"/>
    </xf>
    <xf numFmtId="0" fontId="34" fillId="51" borderId="0" xfId="57" applyFont="1" applyFill="1"/>
    <xf numFmtId="0" fontId="34" fillId="51" borderId="0" xfId="57" applyFont="1" applyFill="1" applyAlignment="1">
      <alignment horizontal="right"/>
    </xf>
    <xf numFmtId="0" fontId="34" fillId="56" borderId="25" xfId="58" applyFont="1" applyFill="1" applyBorder="1" applyAlignment="1">
      <alignment horizontal="left"/>
    </xf>
    <xf numFmtId="0" fontId="18" fillId="0" borderId="39" xfId="0" applyFont="1" applyBorder="1"/>
    <xf numFmtId="0" fontId="34" fillId="40" borderId="12" xfId="59" applyFont="1" applyFill="1" applyBorder="1" applyAlignment="1">
      <alignment horizontal="center"/>
    </xf>
    <xf numFmtId="0" fontId="34" fillId="40" borderId="25" xfId="59" applyFont="1" applyFill="1" applyBorder="1" applyAlignment="1">
      <alignment horizontal="center"/>
    </xf>
    <xf numFmtId="0" fontId="18" fillId="0" borderId="40" xfId="0" applyFont="1" applyBorder="1"/>
    <xf numFmtId="0" fontId="18" fillId="0" borderId="36" xfId="0" applyFont="1" applyBorder="1"/>
    <xf numFmtId="165" fontId="18" fillId="45" borderId="22" xfId="0" applyNumberFormat="1" applyFont="1" applyFill="1" applyBorder="1" applyAlignment="1">
      <alignment horizontal="right"/>
    </xf>
    <xf numFmtId="165" fontId="41" fillId="45" borderId="10" xfId="0" applyNumberFormat="1" applyFont="1" applyFill="1" applyBorder="1" applyAlignment="1">
      <alignment horizontal="right"/>
    </xf>
    <xf numFmtId="0" fontId="34" fillId="40" borderId="11" xfId="50" applyFont="1" applyFill="1" applyBorder="1" applyAlignment="1">
      <alignment horizontal="center"/>
    </xf>
    <xf numFmtId="0" fontId="37" fillId="44" borderId="42" xfId="51" applyFont="1" applyFill="1" applyBorder="1" applyAlignment="1">
      <alignment horizontal="right"/>
    </xf>
    <xf numFmtId="165" fontId="18" fillId="0" borderId="12" xfId="0" applyNumberFormat="1" applyFont="1" applyBorder="1" applyAlignment="1">
      <alignment horizontal="right"/>
    </xf>
    <xf numFmtId="3" fontId="0" fillId="0" borderId="0" xfId="0" applyNumberFormat="1"/>
    <xf numFmtId="0" fontId="42" fillId="0" borderId="14" xfId="0" applyFont="1" applyBorder="1" applyAlignment="1">
      <alignment horizontal="center" vertical="top" wrapText="1"/>
    </xf>
    <xf numFmtId="0" fontId="39" fillId="0" borderId="14" xfId="44" applyFont="1" applyBorder="1" applyAlignment="1" applyProtection="1">
      <alignment horizontal="left" vertical="top" wrapText="1" indent="1"/>
    </xf>
    <xf numFmtId="0" fontId="38" fillId="44" borderId="21" xfId="51" applyFont="1" applyFill="1" applyBorder="1" applyAlignment="1">
      <alignment horizontal="right"/>
    </xf>
    <xf numFmtId="0" fontId="38" fillId="44" borderId="45" xfId="51" applyFont="1" applyFill="1" applyBorder="1" applyAlignment="1">
      <alignment horizontal="right"/>
    </xf>
    <xf numFmtId="0" fontId="18" fillId="37" borderId="26" xfId="47" applyFont="1" applyFill="1" applyBorder="1" applyAlignment="1">
      <alignment horizontal="right"/>
    </xf>
    <xf numFmtId="0" fontId="18" fillId="37" borderId="23" xfId="47" applyFont="1" applyFill="1" applyBorder="1" applyAlignment="1">
      <alignment horizontal="right"/>
    </xf>
    <xf numFmtId="0" fontId="37" fillId="40" borderId="41" xfId="50" applyFont="1" applyFill="1" applyBorder="1" applyAlignment="1">
      <alignment horizontal="right"/>
    </xf>
    <xf numFmtId="165" fontId="18" fillId="0" borderId="10" xfId="0" applyNumberFormat="1" applyFont="1" applyBorder="1" applyAlignment="1">
      <alignment horizontal="right"/>
    </xf>
    <xf numFmtId="0" fontId="38" fillId="44" borderId="43" xfId="51" applyFont="1" applyFill="1" applyBorder="1" applyAlignment="1">
      <alignment horizontal="right"/>
    </xf>
    <xf numFmtId="0" fontId="38" fillId="44" borderId="42" xfId="51" applyFont="1" applyFill="1" applyBorder="1" applyAlignment="1">
      <alignment horizontal="right"/>
    </xf>
    <xf numFmtId="165" fontId="41" fillId="45" borderId="12" xfId="0" applyNumberFormat="1" applyFont="1" applyFill="1" applyBorder="1" applyAlignment="1">
      <alignment horizontal="right"/>
    </xf>
    <xf numFmtId="0" fontId="39" fillId="0" borderId="0" xfId="44" applyFont="1" applyBorder="1" applyAlignment="1" applyProtection="1">
      <alignment horizontal="left" vertical="top" wrapText="1" indent="1"/>
    </xf>
    <xf numFmtId="0" fontId="40" fillId="0" borderId="14" xfId="0" applyFont="1" applyBorder="1"/>
    <xf numFmtId="167" fontId="18" fillId="38" borderId="13" xfId="0" applyNumberFormat="1" applyFont="1" applyFill="1" applyBorder="1"/>
    <xf numFmtId="0" fontId="37" fillId="44" borderId="45" xfId="51" applyFont="1" applyFill="1" applyBorder="1" applyAlignment="1">
      <alignment horizontal="right"/>
    </xf>
    <xf numFmtId="0" fontId="35" fillId="43" borderId="44" xfId="0" applyFont="1" applyFill="1" applyBorder="1" applyAlignment="1">
      <alignment horizontal="right"/>
    </xf>
    <xf numFmtId="0" fontId="18" fillId="37" borderId="24" xfId="47" applyFont="1" applyFill="1" applyBorder="1" applyAlignment="1">
      <alignment horizontal="right"/>
    </xf>
    <xf numFmtId="0" fontId="37" fillId="40" borderId="12" xfId="61" applyFont="1" applyFill="1" applyBorder="1" applyAlignment="1">
      <alignment horizontal="right"/>
    </xf>
    <xf numFmtId="0" fontId="18" fillId="0" borderId="27" xfId="53" applyFont="1" applyBorder="1"/>
    <xf numFmtId="174" fontId="35" fillId="34" borderId="14" xfId="0" applyNumberFormat="1" applyFont="1" applyFill="1" applyBorder="1"/>
    <xf numFmtId="0" fontId="18" fillId="0" borderId="10" xfId="53" applyFont="1" applyBorder="1"/>
    <xf numFmtId="0" fontId="18" fillId="46" borderId="27" xfId="0" applyFont="1" applyFill="1" applyBorder="1"/>
    <xf numFmtId="0" fontId="19" fillId="0" borderId="40" xfId="53" applyBorder="1"/>
    <xf numFmtId="0" fontId="18" fillId="46" borderId="36" xfId="0" applyFont="1" applyFill="1" applyBorder="1"/>
    <xf numFmtId="0" fontId="51" fillId="0" borderId="40" xfId="53" applyFont="1" applyBorder="1"/>
    <xf numFmtId="0" fontId="37" fillId="40" borderId="25" xfId="61" applyFont="1" applyFill="1" applyBorder="1" applyAlignment="1">
      <alignment horizontal="right"/>
    </xf>
    <xf numFmtId="0" fontId="18" fillId="0" borderId="47" xfId="0" applyFont="1" applyBorder="1"/>
    <xf numFmtId="0" fontId="18" fillId="0" borderId="48" xfId="0" applyFont="1" applyBorder="1"/>
    <xf numFmtId="165" fontId="18" fillId="0" borderId="46" xfId="0" applyNumberFormat="1" applyFont="1" applyBorder="1" applyAlignment="1">
      <alignment horizontal="right"/>
    </xf>
    <xf numFmtId="0" fontId="24" fillId="0" borderId="25" xfId="0" applyFont="1" applyBorder="1"/>
    <xf numFmtId="0" fontId="27" fillId="0" borderId="14" xfId="44" applyNumberFormat="1" applyFont="1" applyFill="1" applyBorder="1" applyAlignment="1" applyProtection="1">
      <alignment horizontal="center"/>
    </xf>
    <xf numFmtId="0" fontId="19" fillId="0" borderId="23" xfId="42" applyBorder="1"/>
    <xf numFmtId="0" fontId="20" fillId="0" borderId="49" xfId="42" applyFont="1" applyBorder="1"/>
    <xf numFmtId="0" fontId="19" fillId="0" borderId="49" xfId="42" applyBorder="1"/>
    <xf numFmtId="0" fontId="19" fillId="0" borderId="17" xfId="42" applyBorder="1"/>
    <xf numFmtId="0" fontId="21" fillId="0" borderId="24" xfId="42" applyFont="1" applyBorder="1" applyAlignment="1">
      <alignment horizontal="left"/>
    </xf>
    <xf numFmtId="0" fontId="22" fillId="0" borderId="19" xfId="42" applyFont="1" applyBorder="1"/>
    <xf numFmtId="0" fontId="22" fillId="0" borderId="26" xfId="42" applyFont="1" applyBorder="1"/>
    <xf numFmtId="0" fontId="23" fillId="0" borderId="50" xfId="42" applyFont="1" applyBorder="1" applyAlignment="1">
      <alignment horizontal="left"/>
    </xf>
    <xf numFmtId="0" fontId="23" fillId="0" borderId="21" xfId="42" applyFont="1" applyBorder="1" applyAlignment="1">
      <alignment horizontal="left"/>
    </xf>
    <xf numFmtId="0" fontId="18" fillId="0" borderId="22" xfId="0" applyFont="1" applyBorder="1"/>
    <xf numFmtId="0" fontId="39" fillId="0" borderId="22" xfId="44" applyFont="1" applyBorder="1" applyAlignment="1" applyProtection="1">
      <alignment horizontal="left" vertical="top" wrapText="1" indent="1"/>
    </xf>
    <xf numFmtId="0" fontId="40" fillId="0" borderId="22" xfId="0" applyFont="1" applyBorder="1"/>
    <xf numFmtId="0" fontId="42" fillId="0" borderId="22" xfId="0" applyFont="1" applyBorder="1" applyAlignment="1">
      <alignment horizontal="center" vertical="top" wrapText="1"/>
    </xf>
    <xf numFmtId="0" fontId="82" fillId="0" borderId="49" xfId="42" applyFont="1" applyBorder="1"/>
    <xf numFmtId="0" fontId="83" fillId="0" borderId="49" xfId="42" applyFont="1" applyBorder="1"/>
    <xf numFmtId="0" fontId="84" fillId="0" borderId="0" xfId="0" applyFont="1" applyAlignment="1">
      <alignment horizontal="right"/>
    </xf>
    <xf numFmtId="0" fontId="85" fillId="0" borderId="0" xfId="0" applyFont="1" applyAlignment="1">
      <alignment horizontal="right"/>
    </xf>
    <xf numFmtId="0" fontId="86" fillId="57" borderId="47" xfId="0" applyFont="1" applyFill="1" applyBorder="1"/>
    <xf numFmtId="0" fontId="18" fillId="57" borderId="48" xfId="0" applyFont="1" applyFill="1" applyBorder="1"/>
    <xf numFmtId="0" fontId="87" fillId="0" borderId="49" xfId="42" applyFont="1" applyBorder="1"/>
    <xf numFmtId="0" fontId="16" fillId="0" borderId="0" xfId="0" applyFont="1"/>
    <xf numFmtId="0" fontId="18" fillId="0" borderId="14" xfId="0" applyFont="1" applyBorder="1" applyAlignment="1">
      <alignment horizontal="right"/>
    </xf>
    <xf numFmtId="0" fontId="49" fillId="0" borderId="14" xfId="0" applyFont="1" applyBorder="1" applyAlignment="1">
      <alignment horizontal="right"/>
    </xf>
    <xf numFmtId="0" fontId="18" fillId="0" borderId="11" xfId="0" applyFont="1" applyBorder="1" applyAlignment="1">
      <alignment horizontal="right"/>
    </xf>
    <xf numFmtId="0" fontId="88" fillId="0" borderId="0" xfId="0" applyFont="1" applyAlignment="1">
      <alignment horizontal="right"/>
    </xf>
    <xf numFmtId="0" fontId="89" fillId="0" borderId="0" xfId="0" applyFont="1" applyAlignment="1">
      <alignment horizontal="right"/>
    </xf>
    <xf numFmtId="0" fontId="90" fillId="0" borderId="0" xfId="0" applyFont="1" applyAlignment="1">
      <alignment horizontal="right"/>
    </xf>
    <xf numFmtId="0" fontId="26" fillId="0" borderId="0" xfId="44" applyAlignment="1" applyProtection="1">
      <alignment horizontal="center"/>
    </xf>
    <xf numFmtId="0" fontId="38" fillId="58" borderId="45" xfId="51" applyFont="1" applyFill="1" applyBorder="1" applyAlignment="1">
      <alignment horizontal="right"/>
    </xf>
    <xf numFmtId="0" fontId="37" fillId="58" borderId="45" xfId="51" applyFont="1" applyFill="1" applyBorder="1" applyAlignment="1">
      <alignment horizontal="right"/>
    </xf>
    <xf numFmtId="174" fontId="18" fillId="0" borderId="12" xfId="0" applyNumberFormat="1" applyFont="1" applyBorder="1" applyAlignment="1">
      <alignment horizontal="right"/>
    </xf>
    <xf numFmtId="0" fontId="27" fillId="0" borderId="36" xfId="44" applyNumberFormat="1" applyFont="1" applyFill="1" applyBorder="1" applyAlignment="1" applyProtection="1">
      <alignment horizontal="center"/>
    </xf>
    <xf numFmtId="0" fontId="40" fillId="0" borderId="0" xfId="0" applyFont="1"/>
    <xf numFmtId="0" fontId="42" fillId="0" borderId="0" xfId="0" applyFont="1" applyAlignment="1">
      <alignment horizontal="center" vertical="top" wrapText="1"/>
    </xf>
    <xf numFmtId="0" fontId="28" fillId="34" borderId="49" xfId="0" applyFont="1" applyFill="1" applyBorder="1" applyAlignment="1">
      <alignment horizontal="center"/>
    </xf>
    <xf numFmtId="44" fontId="18" fillId="0" borderId="12" xfId="2533" applyFont="1" applyFill="1" applyBorder="1" applyAlignment="1" applyProtection="1">
      <alignment horizontal="right"/>
    </xf>
    <xf numFmtId="44" fontId="18" fillId="0" borderId="22" xfId="2533" applyFont="1" applyFill="1" applyBorder="1" applyAlignment="1" applyProtection="1">
      <alignment horizontal="right"/>
    </xf>
    <xf numFmtId="44" fontId="35" fillId="50" borderId="22" xfId="2533" applyFont="1" applyFill="1" applyBorder="1" applyAlignment="1" applyProtection="1">
      <alignment horizontal="right"/>
    </xf>
    <xf numFmtId="44" fontId="18" fillId="0" borderId="13" xfId="2533" applyFont="1" applyFill="1" applyBorder="1" applyAlignment="1" applyProtection="1">
      <alignment horizontal="right"/>
    </xf>
    <xf numFmtId="44" fontId="18" fillId="39" borderId="22" xfId="2533" applyFont="1" applyFill="1" applyBorder="1" applyAlignment="1" applyProtection="1">
      <alignment horizontal="right"/>
    </xf>
    <xf numFmtId="44" fontId="18" fillId="39" borderId="32" xfId="2533" applyFont="1" applyFill="1" applyBorder="1" applyAlignment="1" applyProtection="1">
      <alignment horizontal="right"/>
    </xf>
    <xf numFmtId="44" fontId="18" fillId="50" borderId="22" xfId="2533" applyFont="1" applyFill="1" applyBorder="1" applyAlignment="1" applyProtection="1">
      <alignment horizontal="right"/>
    </xf>
    <xf numFmtId="44" fontId="18" fillId="50" borderId="32" xfId="2533" applyFont="1" applyFill="1" applyBorder="1" applyAlignment="1" applyProtection="1">
      <alignment horizontal="right"/>
    </xf>
    <xf numFmtId="44" fontId="35" fillId="48" borderId="22" xfId="2533" applyFont="1" applyFill="1" applyBorder="1" applyAlignment="1" applyProtection="1"/>
    <xf numFmtId="0" fontId="35" fillId="43" borderId="41" xfId="0" applyFont="1" applyFill="1" applyBorder="1" applyAlignment="1">
      <alignment horizontal="right"/>
    </xf>
    <xf numFmtId="0" fontId="38" fillId="58" borderId="42" xfId="51" applyFont="1" applyFill="1" applyBorder="1" applyAlignment="1">
      <alignment horizontal="right"/>
    </xf>
    <xf numFmtId="0" fontId="37" fillId="58" borderId="42" xfId="51" applyFont="1" applyFill="1" applyBorder="1" applyAlignment="1">
      <alignment horizontal="right"/>
    </xf>
    <xf numFmtId="0" fontId="18" fillId="0" borderId="11" xfId="0" applyFont="1" applyBorder="1" applyAlignment="1">
      <alignment horizontal="center"/>
    </xf>
    <xf numFmtId="0" fontId="18" fillId="0" borderId="12" xfId="0" applyFont="1" applyBorder="1" applyAlignment="1">
      <alignment horizontal="center"/>
    </xf>
    <xf numFmtId="0" fontId="45" fillId="52" borderId="36" xfId="53" applyFont="1" applyFill="1" applyBorder="1"/>
    <xf numFmtId="0" fontId="18" fillId="0" borderId="13" xfId="53" applyFont="1" applyBorder="1"/>
    <xf numFmtId="0" fontId="36" fillId="42" borderId="27" xfId="53" applyFont="1" applyFill="1" applyBorder="1" applyAlignment="1">
      <alignment horizontal="right"/>
    </xf>
    <xf numFmtId="165" fontId="18" fillId="45" borderId="12" xfId="0" applyNumberFormat="1" applyFont="1" applyFill="1" applyBorder="1" applyAlignment="1">
      <alignment horizontal="right"/>
    </xf>
    <xf numFmtId="0" fontId="37" fillId="40" borderId="46" xfId="61" applyFont="1" applyFill="1" applyBorder="1" applyAlignment="1">
      <alignment horizontal="right"/>
    </xf>
    <xf numFmtId="172" fontId="18" fillId="38" borderId="43" xfId="0" applyNumberFormat="1" applyFont="1" applyFill="1" applyBorder="1"/>
    <xf numFmtId="167" fontId="18" fillId="38" borderId="20" xfId="0" applyNumberFormat="1" applyFont="1" applyFill="1" applyBorder="1"/>
    <xf numFmtId="177" fontId="29" fillId="38" borderId="19" xfId="0" applyNumberFormat="1" applyFont="1" applyFill="1" applyBorder="1"/>
    <xf numFmtId="44" fontId="18" fillId="0" borderId="27" xfId="2533" applyFont="1" applyFill="1" applyBorder="1" applyAlignment="1" applyProtection="1">
      <alignment horizontal="right"/>
    </xf>
    <xf numFmtId="0" fontId="49" fillId="0" borderId="22" xfId="53" applyFont="1" applyBorder="1" applyAlignment="1">
      <alignment horizontal="right"/>
    </xf>
    <xf numFmtId="0" fontId="52" fillId="0" borderId="22" xfId="53" applyFont="1" applyBorder="1" applyAlignment="1">
      <alignment horizontal="right"/>
    </xf>
    <xf numFmtId="0" fontId="55" fillId="37" borderId="22" xfId="53" applyFont="1" applyFill="1" applyBorder="1" applyAlignment="1">
      <alignment horizontal="right"/>
    </xf>
    <xf numFmtId="44" fontId="18" fillId="45" borderId="22" xfId="2533" applyFont="1" applyFill="1" applyBorder="1" applyAlignment="1" applyProtection="1">
      <alignment horizontal="right"/>
    </xf>
    <xf numFmtId="44" fontId="18" fillId="0" borderId="10" xfId="2533" applyFont="1" applyFill="1" applyBorder="1" applyAlignment="1" applyProtection="1">
      <alignment horizontal="right"/>
    </xf>
    <xf numFmtId="44" fontId="38" fillId="44" borderId="42" xfId="2533" applyFont="1" applyFill="1" applyBorder="1" applyAlignment="1">
      <alignment horizontal="right"/>
    </xf>
    <xf numFmtId="44" fontId="41" fillId="45" borderId="12" xfId="2533" applyFont="1" applyFill="1" applyBorder="1" applyAlignment="1" applyProtection="1">
      <alignment horizontal="right"/>
    </xf>
    <xf numFmtId="44" fontId="41" fillId="45" borderId="22" xfId="2533" applyFont="1" applyFill="1" applyBorder="1" applyAlignment="1" applyProtection="1">
      <alignment horizontal="right"/>
    </xf>
    <xf numFmtId="44" fontId="41" fillId="45" borderId="10" xfId="2533" applyFont="1" applyFill="1" applyBorder="1" applyAlignment="1" applyProtection="1">
      <alignment horizontal="right"/>
    </xf>
    <xf numFmtId="44" fontId="37" fillId="44" borderId="42" xfId="2533" applyFont="1" applyFill="1" applyBorder="1" applyAlignment="1">
      <alignment horizontal="right"/>
    </xf>
    <xf numFmtId="44" fontId="38" fillId="44" borderId="43" xfId="2533" applyFont="1" applyFill="1" applyBorder="1" applyAlignment="1">
      <alignment horizontal="right"/>
    </xf>
    <xf numFmtId="44" fontId="18" fillId="46" borderId="22" xfId="2533" applyFont="1" applyFill="1" applyBorder="1" applyAlignment="1" applyProtection="1">
      <alignment horizontal="right"/>
    </xf>
    <xf numFmtId="44" fontId="18" fillId="46" borderId="13" xfId="2533" applyFont="1" applyFill="1" applyBorder="1" applyAlignment="1" applyProtection="1">
      <alignment horizontal="right"/>
    </xf>
    <xf numFmtId="44" fontId="18" fillId="47" borderId="29" xfId="2533" applyFont="1" applyFill="1" applyBorder="1" applyAlignment="1" applyProtection="1">
      <alignment horizontal="right"/>
    </xf>
    <xf numFmtId="44" fontId="18" fillId="47" borderId="30" xfId="2533" applyFont="1" applyFill="1" applyBorder="1" applyAlignment="1" applyProtection="1">
      <alignment horizontal="right"/>
    </xf>
    <xf numFmtId="44" fontId="18" fillId="47" borderId="31" xfId="2533" applyFont="1" applyFill="1" applyBorder="1" applyAlignment="1" applyProtection="1">
      <alignment horizontal="right"/>
    </xf>
    <xf numFmtId="44" fontId="18" fillId="39" borderId="33" xfId="2533" applyFont="1" applyFill="1" applyBorder="1" applyAlignment="1" applyProtection="1">
      <alignment horizontal="right"/>
    </xf>
    <xf numFmtId="44" fontId="48" fillId="50" borderId="33" xfId="2533" applyFont="1" applyFill="1" applyBorder="1" applyAlignment="1" applyProtection="1">
      <alignment horizontal="right"/>
    </xf>
    <xf numFmtId="44" fontId="18" fillId="53" borderId="22" xfId="2533" applyFont="1" applyFill="1" applyBorder="1" applyAlignment="1" applyProtection="1">
      <alignment horizontal="right"/>
    </xf>
    <xf numFmtId="44" fontId="18" fillId="53" borderId="21" xfId="2533" applyFont="1" applyFill="1" applyBorder="1" applyAlignment="1" applyProtection="1">
      <alignment horizontal="right"/>
    </xf>
    <xf numFmtId="44" fontId="35" fillId="34" borderId="14" xfId="2533" applyFont="1" applyFill="1" applyBorder="1" applyAlignment="1" applyProtection="1"/>
    <xf numFmtId="44" fontId="18" fillId="46" borderId="0" xfId="2533" applyFont="1" applyFill="1" applyBorder="1" applyAlignment="1" applyProtection="1"/>
    <xf numFmtId="44" fontId="35" fillId="48" borderId="12" xfId="2533" applyFont="1" applyFill="1" applyBorder="1" applyAlignment="1" applyProtection="1"/>
    <xf numFmtId="44" fontId="18" fillId="46" borderId="27" xfId="2533" applyFont="1" applyFill="1" applyBorder="1" applyAlignment="1" applyProtection="1"/>
    <xf numFmtId="44" fontId="18" fillId="46" borderId="36" xfId="2533" applyFont="1" applyFill="1" applyBorder="1" applyAlignment="1" applyProtection="1"/>
    <xf numFmtId="44" fontId="35" fillId="54" borderId="12" xfId="2533" applyFont="1" applyFill="1" applyBorder="1" applyAlignment="1" applyProtection="1"/>
    <xf numFmtId="44" fontId="35" fillId="54" borderId="22" xfId="2533" applyFont="1" applyFill="1" applyBorder="1" applyAlignment="1" applyProtection="1"/>
    <xf numFmtId="44" fontId="50" fillId="0" borderId="13" xfId="2533" applyFont="1" applyFill="1" applyBorder="1" applyAlignment="1" applyProtection="1"/>
    <xf numFmtId="44" fontId="53" fillId="54" borderId="12" xfId="2533" applyFont="1" applyFill="1" applyBorder="1" applyAlignment="1" applyProtection="1"/>
    <xf numFmtId="44" fontId="53" fillId="54" borderId="22" xfId="2533" applyFont="1" applyFill="1" applyBorder="1" applyAlignment="1" applyProtection="1"/>
    <xf numFmtId="44" fontId="50" fillId="0" borderId="18" xfId="2533" applyFont="1" applyFill="1" applyBorder="1" applyAlignment="1" applyProtection="1"/>
    <xf numFmtId="44" fontId="56" fillId="38" borderId="38" xfId="2533" applyFont="1" applyFill="1" applyBorder="1" applyAlignment="1" applyProtection="1"/>
    <xf numFmtId="44" fontId="56" fillId="38" borderId="35" xfId="2533" applyFont="1" applyFill="1" applyBorder="1" applyAlignment="1" applyProtection="1"/>
    <xf numFmtId="44" fontId="25" fillId="33" borderId="0" xfId="2533" applyFont="1" applyFill="1" applyAlignment="1">
      <alignment horizontal="center"/>
    </xf>
    <xf numFmtId="44" fontId="18" fillId="0" borderId="11" xfId="2533" applyFont="1" applyFill="1" applyBorder="1" applyAlignment="1" applyProtection="1">
      <alignment horizontal="center"/>
    </xf>
    <xf numFmtId="44" fontId="18" fillId="0" borderId="14" xfId="2533" applyFont="1" applyFill="1" applyBorder="1" applyAlignment="1" applyProtection="1">
      <alignment horizontal="center"/>
    </xf>
    <xf numFmtId="44" fontId="31" fillId="33" borderId="0" xfId="2533" applyFont="1" applyFill="1" applyAlignment="1">
      <alignment horizontal="center"/>
    </xf>
    <xf numFmtId="44" fontId="32" fillId="40" borderId="0" xfId="2533" applyFont="1" applyFill="1" applyAlignment="1">
      <alignment horizontal="center"/>
    </xf>
    <xf numFmtId="44" fontId="86" fillId="57" borderId="47" xfId="2533" applyFont="1" applyFill="1" applyBorder="1" applyAlignment="1" applyProtection="1"/>
    <xf numFmtId="44" fontId="18" fillId="57" borderId="48" xfId="2533" applyFont="1" applyFill="1" applyBorder="1" applyAlignment="1" applyProtection="1"/>
    <xf numFmtId="44" fontId="19" fillId="0" borderId="23" xfId="2533" applyFont="1" applyBorder="1"/>
    <xf numFmtId="44" fontId="82" fillId="0" borderId="49" xfId="2533" applyFont="1" applyBorder="1"/>
    <xf numFmtId="44" fontId="20" fillId="0" borderId="49" xfId="2533" applyFont="1" applyBorder="1" applyAlignment="1"/>
    <xf numFmtId="44" fontId="83" fillId="0" borderId="49" xfId="2533" applyFont="1" applyBorder="1"/>
    <xf numFmtId="44" fontId="19" fillId="0" borderId="49" xfId="2533" applyFont="1" applyBorder="1"/>
    <xf numFmtId="44" fontId="19" fillId="0" borderId="17" xfId="2533" applyFont="1" applyBorder="1"/>
    <xf numFmtId="44" fontId="18" fillId="0" borderId="0" xfId="2533" applyFont="1" applyFill="1" applyBorder="1" applyAlignment="1" applyProtection="1"/>
    <xf numFmtId="44" fontId="21" fillId="0" borderId="24" xfId="2533" applyFont="1" applyBorder="1" applyAlignment="1">
      <alignment horizontal="left"/>
    </xf>
    <xf numFmtId="44" fontId="21" fillId="0" borderId="0" xfId="2533" applyFont="1" applyBorder="1" applyAlignment="1">
      <alignment horizontal="left"/>
    </xf>
    <xf numFmtId="44" fontId="22" fillId="0" borderId="0" xfId="2533" applyFont="1" applyBorder="1"/>
    <xf numFmtId="44" fontId="22" fillId="0" borderId="19" xfId="2533" applyFont="1" applyBorder="1"/>
    <xf numFmtId="44" fontId="16" fillId="0" borderId="0" xfId="2533" applyFont="1"/>
    <xf numFmtId="44" fontId="22" fillId="0" borderId="26" xfId="2533" applyFont="1" applyBorder="1"/>
    <xf numFmtId="44" fontId="23" fillId="0" borderId="50" xfId="2533" applyFont="1" applyBorder="1" applyAlignment="1">
      <alignment horizontal="left"/>
    </xf>
    <xf numFmtId="44" fontId="23" fillId="0" borderId="21" xfId="2533" applyFont="1" applyBorder="1" applyAlignment="1">
      <alignment horizontal="left"/>
    </xf>
    <xf numFmtId="44" fontId="18" fillId="0" borderId="10" xfId="2533" applyFont="1" applyFill="1" applyBorder="1" applyAlignment="1" applyProtection="1"/>
    <xf numFmtId="44" fontId="18" fillId="0" borderId="11" xfId="2533" applyFont="1" applyFill="1" applyBorder="1" applyAlignment="1" applyProtection="1">
      <alignment horizontal="right"/>
    </xf>
    <xf numFmtId="44" fontId="24" fillId="0" borderId="25" xfId="2533" applyFont="1" applyFill="1" applyBorder="1" applyAlignment="1" applyProtection="1"/>
    <xf numFmtId="44" fontId="27" fillId="0" borderId="14" xfId="2533" applyFont="1" applyFill="1" applyBorder="1" applyAlignment="1" applyProtection="1">
      <alignment horizontal="center"/>
    </xf>
    <xf numFmtId="44" fontId="25" fillId="33" borderId="0" xfId="2533" applyFont="1" applyFill="1"/>
    <xf numFmtId="44" fontId="18" fillId="0" borderId="13" xfId="2533" applyFont="1" applyFill="1" applyBorder="1" applyAlignment="1" applyProtection="1"/>
    <xf numFmtId="44" fontId="18" fillId="33" borderId="0" xfId="2533" applyFont="1" applyFill="1"/>
    <xf numFmtId="44" fontId="18" fillId="33" borderId="0" xfId="2533" applyFont="1" applyFill="1" applyAlignment="1">
      <alignment horizontal="right"/>
    </xf>
    <xf numFmtId="44" fontId="18" fillId="35" borderId="11" xfId="2533" applyFont="1" applyFill="1" applyBorder="1" applyAlignment="1" applyProtection="1">
      <alignment horizontal="center"/>
    </xf>
    <xf numFmtId="44" fontId="18" fillId="36" borderId="11" xfId="2533" applyFont="1" applyFill="1" applyBorder="1" applyAlignment="1" applyProtection="1"/>
    <xf numFmtId="44" fontId="18" fillId="0" borderId="14" xfId="2533" applyFont="1" applyFill="1" applyBorder="1" applyAlignment="1" applyProtection="1"/>
    <xf numFmtId="44" fontId="18" fillId="37" borderId="23" xfId="2533" applyFont="1" applyFill="1" applyBorder="1" applyAlignment="1">
      <alignment horizontal="right"/>
    </xf>
    <xf numFmtId="44" fontId="18" fillId="38" borderId="31" xfId="2533" applyFont="1" applyFill="1" applyBorder="1" applyAlignment="1" applyProtection="1"/>
    <xf numFmtId="44" fontId="29" fillId="38" borderId="19" xfId="2533" applyFont="1" applyFill="1" applyBorder="1" applyAlignment="1" applyProtection="1"/>
    <xf numFmtId="44" fontId="25" fillId="33" borderId="0" xfId="2533" applyFont="1" applyFill="1" applyAlignment="1">
      <alignment horizontal="left"/>
    </xf>
    <xf numFmtId="44" fontId="30" fillId="39" borderId="0" xfId="2533" applyFont="1" applyFill="1" applyBorder="1" applyAlignment="1" applyProtection="1">
      <alignment horizontal="center"/>
    </xf>
    <xf numFmtId="44" fontId="18" fillId="0" borderId="18" xfId="2533" applyFont="1" applyFill="1" applyBorder="1" applyAlignment="1" applyProtection="1"/>
    <xf numFmtId="44" fontId="18" fillId="37" borderId="24" xfId="2533" applyFont="1" applyFill="1" applyBorder="1" applyAlignment="1">
      <alignment horizontal="right"/>
    </xf>
    <xf numFmtId="44" fontId="18" fillId="34" borderId="33" xfId="2533" applyFont="1" applyFill="1" applyBorder="1" applyAlignment="1" applyProtection="1"/>
    <xf numFmtId="44" fontId="0" fillId="0" borderId="0" xfId="2533" applyFont="1"/>
    <xf numFmtId="44" fontId="33" fillId="41" borderId="0" xfId="2533" applyFont="1" applyFill="1" applyBorder="1" applyAlignment="1" applyProtection="1">
      <alignment horizontal="center"/>
    </xf>
    <xf numFmtId="44" fontId="33" fillId="41" borderId="0" xfId="2533" applyFont="1" applyFill="1" applyBorder="1" applyAlignment="1" applyProtection="1"/>
    <xf numFmtId="44" fontId="18" fillId="37" borderId="26" xfId="2533" applyFont="1" applyFill="1" applyBorder="1" applyAlignment="1">
      <alignment horizontal="right"/>
    </xf>
    <xf numFmtId="44" fontId="18" fillId="38" borderId="43" xfId="2533" applyFont="1" applyFill="1" applyBorder="1" applyAlignment="1" applyProtection="1"/>
    <xf numFmtId="44" fontId="34" fillId="42" borderId="0" xfId="2533" applyFont="1" applyFill="1" applyAlignment="1">
      <alignment horizontal="left"/>
    </xf>
    <xf numFmtId="44" fontId="19" fillId="0" borderId="0" xfId="2533" applyFont="1"/>
    <xf numFmtId="44" fontId="18" fillId="0" borderId="40" xfId="2533" applyFont="1" applyFill="1" applyBorder="1" applyAlignment="1" applyProtection="1"/>
    <xf numFmtId="44" fontId="35" fillId="43" borderId="41" xfId="2533" applyFont="1" applyFill="1" applyBorder="1" applyAlignment="1" applyProtection="1">
      <alignment horizontal="right"/>
    </xf>
    <xf numFmtId="44" fontId="34" fillId="40" borderId="12" xfId="2533" applyFont="1" applyFill="1" applyBorder="1" applyAlignment="1">
      <alignment horizontal="center"/>
    </xf>
    <xf numFmtId="44" fontId="36" fillId="40" borderId="12" xfId="2533" applyFont="1" applyFill="1" applyBorder="1" applyAlignment="1">
      <alignment horizontal="center"/>
    </xf>
    <xf numFmtId="44" fontId="34" fillId="40" borderId="11" xfId="2533" applyFont="1" applyFill="1" applyBorder="1" applyAlignment="1">
      <alignment horizontal="center"/>
    </xf>
    <xf numFmtId="44" fontId="37" fillId="40" borderId="41" xfId="2533" applyFont="1" applyFill="1" applyBorder="1" applyAlignment="1">
      <alignment horizontal="right"/>
    </xf>
    <xf numFmtId="44" fontId="0" fillId="0" borderId="0" xfId="2533" applyFont="1" applyBorder="1"/>
    <xf numFmtId="44" fontId="38" fillId="58" borderId="42" xfId="2533" applyFont="1" applyFill="1" applyBorder="1" applyAlignment="1">
      <alignment horizontal="right"/>
    </xf>
    <xf numFmtId="44" fontId="39" fillId="0" borderId="0" xfId="2533" applyFont="1" applyBorder="1" applyAlignment="1" applyProtection="1">
      <alignment horizontal="left" vertical="top" wrapText="1" indent="1"/>
    </xf>
    <xf numFmtId="44" fontId="40" fillId="0" borderId="0" xfId="2533" applyFont="1" applyBorder="1"/>
    <xf numFmtId="44" fontId="37" fillId="58" borderId="42" xfId="2533" applyFont="1" applyFill="1" applyBorder="1" applyAlignment="1">
      <alignment horizontal="right"/>
    </xf>
    <xf numFmtId="44" fontId="42" fillId="0" borderId="0" xfId="2533" applyFont="1" applyBorder="1" applyAlignment="1">
      <alignment horizontal="center" vertical="top" wrapText="1"/>
    </xf>
    <xf numFmtId="44" fontId="18" fillId="0" borderId="39" xfId="2533" applyFont="1" applyFill="1" applyBorder="1" applyAlignment="1" applyProtection="1">
      <alignment horizontal="right"/>
    </xf>
    <xf numFmtId="44" fontId="38" fillId="44" borderId="33" xfId="2533" applyFont="1" applyFill="1" applyBorder="1" applyAlignment="1">
      <alignment horizontal="right"/>
    </xf>
    <xf numFmtId="44" fontId="18" fillId="0" borderId="12" xfId="2533" applyFont="1" applyFill="1" applyBorder="1" applyAlignment="1" applyProtection="1"/>
    <xf numFmtId="44" fontId="18" fillId="0" borderId="25" xfId="2533" applyFont="1" applyFill="1" applyBorder="1" applyAlignment="1" applyProtection="1"/>
    <xf numFmtId="44" fontId="18" fillId="0" borderId="12" xfId="2533" applyFont="1" applyFill="1" applyBorder="1" applyAlignment="1" applyProtection="1">
      <alignment horizontal="center"/>
    </xf>
    <xf numFmtId="44" fontId="18" fillId="0" borderId="0" xfId="2533" applyFont="1" applyFill="1" applyBorder="1" applyAlignment="1" applyProtection="1">
      <alignment horizontal="center"/>
    </xf>
    <xf numFmtId="44" fontId="18" fillId="0" borderId="22" xfId="2533" applyFont="1" applyBorder="1" applyAlignment="1">
      <alignment horizontal="center"/>
    </xf>
    <xf numFmtId="44" fontId="35" fillId="46" borderId="22" xfId="2533" applyFont="1" applyFill="1" applyBorder="1" applyAlignment="1" applyProtection="1">
      <alignment horizontal="center"/>
    </xf>
    <xf numFmtId="44" fontId="43" fillId="47" borderId="12" xfId="2533" applyFont="1" applyFill="1" applyBorder="1" applyAlignment="1" applyProtection="1">
      <alignment horizontal="center"/>
    </xf>
    <xf numFmtId="44" fontId="44" fillId="49" borderId="0" xfId="2533" applyFont="1" applyFill="1" applyAlignment="1">
      <alignment horizontal="center"/>
    </xf>
    <xf numFmtId="44" fontId="18" fillId="0" borderId="18" xfId="2533" applyFont="1" applyBorder="1"/>
    <xf numFmtId="44" fontId="41" fillId="49" borderId="0" xfId="2533" applyFont="1" applyFill="1"/>
    <xf numFmtId="44" fontId="41" fillId="49" borderId="17" xfId="2533" applyFont="1" applyFill="1" applyBorder="1"/>
    <xf numFmtId="44" fontId="45" fillId="49" borderId="28" xfId="2533" applyFont="1" applyFill="1" applyBorder="1"/>
    <xf numFmtId="44" fontId="41" fillId="33" borderId="19" xfId="2533" applyFont="1" applyFill="1" applyBorder="1"/>
    <xf numFmtId="44" fontId="45" fillId="33" borderId="25" xfId="2533" applyFont="1" applyFill="1" applyBorder="1"/>
    <xf numFmtId="44" fontId="46" fillId="51" borderId="19" xfId="2533" applyFont="1" applyFill="1" applyBorder="1"/>
    <xf numFmtId="44" fontId="47" fillId="51" borderId="25" xfId="2533" applyFont="1" applyFill="1" applyBorder="1"/>
    <xf numFmtId="44" fontId="41" fillId="52" borderId="19" xfId="2533" applyFont="1" applyFill="1" applyBorder="1"/>
    <xf numFmtId="44" fontId="45" fillId="52" borderId="36" xfId="2533" applyFont="1" applyFill="1" applyBorder="1"/>
    <xf numFmtId="44" fontId="18" fillId="0" borderId="13" xfId="2533" applyFont="1" applyBorder="1"/>
    <xf numFmtId="44" fontId="36" fillId="42" borderId="27" xfId="2533" applyFont="1" applyFill="1" applyBorder="1" applyAlignment="1">
      <alignment horizontal="right"/>
    </xf>
    <xf numFmtId="44" fontId="35" fillId="34" borderId="36" xfId="2533" applyFont="1" applyFill="1" applyBorder="1" applyAlignment="1" applyProtection="1"/>
    <xf numFmtId="44" fontId="18" fillId="0" borderId="10" xfId="2533" applyFont="1" applyBorder="1"/>
    <xf numFmtId="44" fontId="49" fillId="0" borderId="12" xfId="2533" applyFont="1" applyBorder="1" applyAlignment="1">
      <alignment horizontal="right"/>
    </xf>
    <xf numFmtId="44" fontId="19" fillId="0" borderId="40" xfId="2533" applyFont="1" applyBorder="1"/>
    <xf numFmtId="44" fontId="49" fillId="0" borderId="36" xfId="2533" applyFont="1" applyBorder="1" applyAlignment="1">
      <alignment horizontal="right"/>
    </xf>
    <xf numFmtId="44" fontId="51" fillId="0" borderId="40" xfId="2533" applyFont="1" applyBorder="1"/>
    <xf numFmtId="44" fontId="52" fillId="0" borderId="36" xfId="2533" applyFont="1" applyBorder="1" applyAlignment="1">
      <alignment horizontal="right"/>
    </xf>
    <xf numFmtId="44" fontId="50" fillId="0" borderId="0" xfId="2533" applyFont="1" applyFill="1" applyBorder="1" applyAlignment="1" applyProtection="1"/>
    <xf numFmtId="44" fontId="52" fillId="0" borderId="12" xfId="2533" applyFont="1" applyBorder="1" applyAlignment="1">
      <alignment horizontal="right"/>
    </xf>
    <xf numFmtId="44" fontId="54" fillId="37" borderId="37" xfId="2533" applyFont="1" applyFill="1" applyBorder="1"/>
    <xf numFmtId="44" fontId="55" fillId="37" borderId="25" xfId="2533" applyFont="1" applyFill="1" applyBorder="1" applyAlignment="1">
      <alignment horizontal="right"/>
    </xf>
    <xf numFmtId="44" fontId="50" fillId="0" borderId="27" xfId="2533" applyFont="1" applyFill="1" applyBorder="1" applyAlignment="1" applyProtection="1"/>
    <xf numFmtId="44" fontId="59" fillId="51" borderId="0" xfId="2533" applyFont="1" applyFill="1" applyAlignment="1">
      <alignment horizontal="left"/>
    </xf>
    <xf numFmtId="44" fontId="34" fillId="51" borderId="0" xfId="2533" applyFont="1" applyFill="1"/>
    <xf numFmtId="44" fontId="34" fillId="51" borderId="0" xfId="2533" applyFont="1" applyFill="1" applyAlignment="1">
      <alignment horizontal="right"/>
    </xf>
    <xf numFmtId="44" fontId="18" fillId="0" borderId="46" xfId="2533" applyFont="1" applyFill="1" applyBorder="1" applyAlignment="1" applyProtection="1">
      <alignment horizontal="right"/>
    </xf>
    <xf numFmtId="44" fontId="34" fillId="56" borderId="25" xfId="2533" applyFont="1" applyFill="1" applyBorder="1" applyAlignment="1">
      <alignment horizontal="left"/>
    </xf>
    <xf numFmtId="44" fontId="37" fillId="40" borderId="46" xfId="2533" applyFont="1" applyFill="1" applyBorder="1" applyAlignment="1">
      <alignment horizontal="right"/>
    </xf>
    <xf numFmtId="44" fontId="34" fillId="40" borderId="25" xfId="2533" applyFont="1" applyFill="1" applyBorder="1" applyAlignment="1">
      <alignment horizontal="center"/>
    </xf>
    <xf numFmtId="44" fontId="18" fillId="45" borderId="12" xfId="2533" applyFont="1" applyFill="1" applyBorder="1" applyAlignment="1" applyProtection="1">
      <alignment horizontal="right"/>
    </xf>
    <xf numFmtId="178" fontId="86" fillId="57" borderId="47" xfId="0" applyNumberFormat="1" applyFont="1" applyFill="1" applyBorder="1"/>
    <xf numFmtId="178" fontId="18" fillId="57" borderId="48" xfId="0" applyNumberFormat="1" applyFont="1" applyFill="1" applyBorder="1"/>
    <xf numFmtId="178" fontId="19" fillId="0" borderId="23" xfId="42" applyNumberFormat="1" applyBorder="1"/>
    <xf numFmtId="178" fontId="82" fillId="0" borderId="49" xfId="42" applyNumberFormat="1" applyFont="1" applyBorder="1"/>
    <xf numFmtId="178" fontId="20" fillId="0" borderId="49" xfId="42" applyNumberFormat="1" applyFont="1" applyBorder="1"/>
    <xf numFmtId="178" fontId="19" fillId="0" borderId="49" xfId="42" applyNumberFormat="1" applyBorder="1"/>
    <xf numFmtId="178" fontId="19" fillId="0" borderId="17" xfId="42" applyNumberFormat="1" applyBorder="1"/>
    <xf numFmtId="178" fontId="18" fillId="0" borderId="0" xfId="0" applyNumberFormat="1" applyFont="1"/>
    <xf numFmtId="178" fontId="21" fillId="0" borderId="24" xfId="42" applyNumberFormat="1" applyFont="1" applyBorder="1" applyAlignment="1">
      <alignment horizontal="left"/>
    </xf>
    <xf numFmtId="178" fontId="21" fillId="0" borderId="0" xfId="42" applyNumberFormat="1" applyFont="1" applyAlignment="1">
      <alignment horizontal="left"/>
    </xf>
    <xf numFmtId="178" fontId="22" fillId="0" borderId="0" xfId="42" applyNumberFormat="1" applyFont="1"/>
    <xf numFmtId="178" fontId="22" fillId="0" borderId="19" xfId="42" applyNumberFormat="1" applyFont="1" applyBorder="1"/>
    <xf numFmtId="178" fontId="16" fillId="0" borderId="0" xfId="0" applyNumberFormat="1" applyFont="1"/>
    <xf numFmtId="178" fontId="22" fillId="0" borderId="26" xfId="42" applyNumberFormat="1" applyFont="1" applyBorder="1"/>
    <xf numFmtId="178" fontId="23" fillId="0" borderId="50" xfId="42" applyNumberFormat="1" applyFont="1" applyBorder="1" applyAlignment="1">
      <alignment horizontal="left"/>
    </xf>
    <xf numFmtId="178" fontId="23" fillId="0" borderId="21" xfId="42" applyNumberFormat="1" applyFont="1" applyBorder="1" applyAlignment="1">
      <alignment horizontal="left"/>
    </xf>
    <xf numFmtId="178" fontId="18" fillId="0" borderId="10" xfId="0" applyNumberFormat="1" applyFont="1" applyBorder="1"/>
    <xf numFmtId="178" fontId="18" fillId="0" borderId="11" xfId="0" applyNumberFormat="1" applyFont="1" applyBorder="1" applyAlignment="1">
      <alignment horizontal="right"/>
    </xf>
    <xf numFmtId="178" fontId="25" fillId="33" borderId="0" xfId="43" applyNumberFormat="1" applyFont="1" applyFill="1" applyAlignment="1">
      <alignment horizontal="center"/>
    </xf>
    <xf numFmtId="178" fontId="27" fillId="0" borderId="14" xfId="44" applyNumberFormat="1" applyFont="1" applyFill="1" applyBorder="1" applyAlignment="1" applyProtection="1">
      <alignment horizontal="center"/>
    </xf>
    <xf numFmtId="178" fontId="25" fillId="33" borderId="0" xfId="45" applyNumberFormat="1" applyFont="1" applyFill="1"/>
    <xf numFmtId="178" fontId="18" fillId="0" borderId="13" xfId="0" applyNumberFormat="1" applyFont="1" applyBorder="1"/>
    <xf numFmtId="178" fontId="18" fillId="33" borderId="0" xfId="46" applyNumberFormat="1" applyFont="1" applyFill="1"/>
    <xf numFmtId="178" fontId="18" fillId="33" borderId="0" xfId="46" applyNumberFormat="1" applyFont="1" applyFill="1" applyAlignment="1">
      <alignment horizontal="right"/>
    </xf>
    <xf numFmtId="178" fontId="18" fillId="0" borderId="11" xfId="0" applyNumberFormat="1" applyFont="1" applyBorder="1" applyAlignment="1">
      <alignment horizontal="center"/>
    </xf>
    <xf numFmtId="178" fontId="18" fillId="0" borderId="14" xfId="0" applyNumberFormat="1" applyFont="1" applyBorder="1" applyAlignment="1">
      <alignment horizontal="center"/>
    </xf>
    <xf numFmtId="178" fontId="18" fillId="35" borderId="11" xfId="0" applyNumberFormat="1" applyFont="1" applyFill="1" applyBorder="1" applyAlignment="1">
      <alignment horizontal="center"/>
    </xf>
    <xf numFmtId="178" fontId="18" fillId="36" borderId="11" xfId="0" applyNumberFormat="1" applyFont="1" applyFill="1" applyBorder="1"/>
    <xf numFmtId="178" fontId="18" fillId="0" borderId="14" xfId="0" applyNumberFormat="1" applyFont="1" applyBorder="1"/>
    <xf numFmtId="178" fontId="18" fillId="37" borderId="23" xfId="47" applyNumberFormat="1" applyFont="1" applyFill="1" applyBorder="1" applyAlignment="1">
      <alignment horizontal="right"/>
    </xf>
    <xf numFmtId="178" fontId="18" fillId="38" borderId="31" xfId="0" applyNumberFormat="1" applyFont="1" applyFill="1" applyBorder="1"/>
    <xf numFmtId="178" fontId="29" fillId="38" borderId="19" xfId="0" applyNumberFormat="1" applyFont="1" applyFill="1" applyBorder="1"/>
    <xf numFmtId="178" fontId="25" fillId="33" borderId="0" xfId="48" applyNumberFormat="1" applyFont="1" applyFill="1" applyAlignment="1">
      <alignment horizontal="left"/>
    </xf>
    <xf numFmtId="178" fontId="30" fillId="39" borderId="0" xfId="0" applyNumberFormat="1" applyFont="1" applyFill="1" applyAlignment="1">
      <alignment horizontal="center"/>
    </xf>
    <xf numFmtId="178" fontId="31" fillId="33" borderId="0" xfId="49" applyNumberFormat="1" applyFont="1" applyFill="1" applyAlignment="1">
      <alignment horizontal="center"/>
    </xf>
    <xf numFmtId="178" fontId="32" fillId="40" borderId="0" xfId="49" applyNumberFormat="1" applyFont="1" applyFill="1" applyAlignment="1">
      <alignment horizontal="center"/>
    </xf>
    <xf numFmtId="178" fontId="18" fillId="0" borderId="18" xfId="0" applyNumberFormat="1" applyFont="1" applyBorder="1"/>
    <xf numFmtId="178" fontId="18" fillId="37" borderId="24" xfId="47" applyNumberFormat="1" applyFont="1" applyFill="1" applyBorder="1" applyAlignment="1">
      <alignment horizontal="right"/>
    </xf>
    <xf numFmtId="178" fontId="18" fillId="34" borderId="33" xfId="0" applyNumberFormat="1" applyFont="1" applyFill="1" applyBorder="1"/>
    <xf numFmtId="178" fontId="0" fillId="0" borderId="0" xfId="0" applyNumberFormat="1"/>
    <xf numFmtId="178" fontId="33" fillId="41" borderId="0" xfId="0" applyNumberFormat="1" applyFont="1" applyFill="1" applyAlignment="1">
      <alignment horizontal="center"/>
    </xf>
    <xf numFmtId="178" fontId="33" fillId="41" borderId="0" xfId="0" applyNumberFormat="1" applyFont="1" applyFill="1"/>
    <xf numFmtId="178" fontId="18" fillId="37" borderId="26" xfId="47" applyNumberFormat="1" applyFont="1" applyFill="1" applyBorder="1" applyAlignment="1">
      <alignment horizontal="right"/>
    </xf>
    <xf numFmtId="178" fontId="34" fillId="42" borderId="0" xfId="50" applyNumberFormat="1" applyFont="1" applyFill="1" applyAlignment="1">
      <alignment horizontal="left"/>
    </xf>
    <xf numFmtId="178" fontId="19" fillId="0" borderId="0" xfId="50" applyNumberFormat="1"/>
    <xf numFmtId="178" fontId="18" fillId="0" borderId="40" xfId="0" applyNumberFormat="1" applyFont="1" applyBorder="1"/>
    <xf numFmtId="178" fontId="35" fillId="43" borderId="41" xfId="0" applyNumberFormat="1" applyFont="1" applyFill="1" applyBorder="1" applyAlignment="1">
      <alignment horizontal="right"/>
    </xf>
    <xf numFmtId="178" fontId="34" fillId="40" borderId="12" xfId="50" applyNumberFormat="1" applyFont="1" applyFill="1" applyBorder="1" applyAlignment="1">
      <alignment horizontal="center"/>
    </xf>
    <xf numFmtId="178" fontId="36" fillId="40" borderId="12" xfId="50" applyNumberFormat="1" applyFont="1" applyFill="1" applyBorder="1" applyAlignment="1">
      <alignment horizontal="center"/>
    </xf>
    <xf numFmtId="178" fontId="34" fillId="40" borderId="11" xfId="50" applyNumberFormat="1" applyFont="1" applyFill="1" applyBorder="1" applyAlignment="1">
      <alignment horizontal="center"/>
    </xf>
    <xf numFmtId="178" fontId="37" fillId="40" borderId="41" xfId="50" applyNumberFormat="1" applyFont="1" applyFill="1" applyBorder="1" applyAlignment="1">
      <alignment horizontal="right"/>
    </xf>
    <xf numFmtId="178" fontId="38" fillId="58" borderId="42" xfId="51" applyNumberFormat="1" applyFont="1" applyFill="1" applyBorder="1" applyAlignment="1">
      <alignment horizontal="right"/>
    </xf>
    <xf numFmtId="178" fontId="18" fillId="0" borderId="12" xfId="0" applyNumberFormat="1" applyFont="1" applyBorder="1" applyAlignment="1">
      <alignment horizontal="right"/>
    </xf>
    <xf numFmtId="178" fontId="18" fillId="0" borderId="22" xfId="0" applyNumberFormat="1" applyFont="1" applyBorder="1" applyAlignment="1">
      <alignment horizontal="right"/>
    </xf>
    <xf numFmtId="178" fontId="18" fillId="0" borderId="10" xfId="0" applyNumberFormat="1" applyFont="1" applyBorder="1" applyAlignment="1">
      <alignment horizontal="right"/>
    </xf>
    <xf numFmtId="178" fontId="38" fillId="44" borderId="42" xfId="51" applyNumberFormat="1" applyFont="1" applyFill="1" applyBorder="1" applyAlignment="1">
      <alignment horizontal="right"/>
    </xf>
    <xf numFmtId="178" fontId="39" fillId="0" borderId="0" xfId="44" applyNumberFormat="1" applyFont="1" applyBorder="1" applyAlignment="1" applyProtection="1">
      <alignment horizontal="left" vertical="top" wrapText="1" indent="1"/>
    </xf>
    <xf numFmtId="178" fontId="40" fillId="0" borderId="0" xfId="0" applyNumberFormat="1" applyFont="1"/>
    <xf numFmtId="178" fontId="37" fillId="58" borderId="42" xfId="51" applyNumberFormat="1" applyFont="1" applyFill="1" applyBorder="1" applyAlignment="1">
      <alignment horizontal="right"/>
    </xf>
    <xf numFmtId="178" fontId="41" fillId="45" borderId="12" xfId="0" applyNumberFormat="1" applyFont="1" applyFill="1" applyBorder="1" applyAlignment="1">
      <alignment horizontal="right"/>
    </xf>
    <xf numFmtId="178" fontId="41" fillId="45" borderId="22" xfId="0" applyNumberFormat="1" applyFont="1" applyFill="1" applyBorder="1" applyAlignment="1">
      <alignment horizontal="right"/>
    </xf>
    <xf numFmtId="178" fontId="41" fillId="45" borderId="10" xfId="0" applyNumberFormat="1" applyFont="1" applyFill="1" applyBorder="1" applyAlignment="1">
      <alignment horizontal="right"/>
    </xf>
    <xf numFmtId="178" fontId="37" fillId="44" borderId="42" xfId="51" applyNumberFormat="1" applyFont="1" applyFill="1" applyBorder="1" applyAlignment="1">
      <alignment horizontal="right"/>
    </xf>
    <xf numFmtId="178" fontId="42" fillId="0" borderId="0" xfId="0" applyNumberFormat="1" applyFont="1" applyAlignment="1">
      <alignment horizontal="center" vertical="top" wrapText="1"/>
    </xf>
    <xf numFmtId="178" fontId="38" fillId="44" borderId="43" xfId="51" applyNumberFormat="1" applyFont="1" applyFill="1" applyBorder="1" applyAlignment="1">
      <alignment horizontal="right"/>
    </xf>
    <xf numFmtId="178" fontId="18" fillId="0" borderId="27" xfId="0" applyNumberFormat="1" applyFont="1" applyBorder="1" applyAlignment="1">
      <alignment horizontal="right"/>
    </xf>
    <xf numFmtId="178" fontId="18" fillId="0" borderId="13" xfId="0" applyNumberFormat="1" applyFont="1" applyBorder="1" applyAlignment="1">
      <alignment horizontal="right"/>
    </xf>
    <xf numFmtId="178" fontId="18" fillId="0" borderId="39" xfId="0" applyNumberFormat="1" applyFont="1" applyBorder="1" applyAlignment="1">
      <alignment horizontal="right"/>
    </xf>
    <xf numFmtId="178" fontId="38" fillId="44" borderId="33" xfId="51" applyNumberFormat="1" applyFont="1" applyFill="1" applyBorder="1" applyAlignment="1">
      <alignment horizontal="right"/>
    </xf>
    <xf numFmtId="178" fontId="18" fillId="0" borderId="12" xfId="0" applyNumberFormat="1" applyFont="1" applyBorder="1"/>
    <xf numFmtId="178" fontId="18" fillId="0" borderId="25" xfId="0" applyNumberFormat="1" applyFont="1" applyBorder="1"/>
    <xf numFmtId="178" fontId="18" fillId="0" borderId="12" xfId="0" applyNumberFormat="1" applyFont="1" applyBorder="1" applyAlignment="1">
      <alignment horizontal="center"/>
    </xf>
    <xf numFmtId="178" fontId="18" fillId="0" borderId="0" xfId="0" applyNumberFormat="1" applyFont="1" applyAlignment="1">
      <alignment horizontal="center"/>
    </xf>
    <xf numFmtId="178" fontId="18" fillId="0" borderId="22" xfId="52" applyNumberFormat="1" applyFont="1" applyBorder="1" applyAlignment="1">
      <alignment horizontal="center"/>
    </xf>
    <xf numFmtId="178" fontId="35" fillId="46" borderId="22" xfId="0" applyNumberFormat="1" applyFont="1" applyFill="1" applyBorder="1" applyAlignment="1">
      <alignment horizontal="center"/>
    </xf>
    <xf numFmtId="178" fontId="43" fillId="47" borderId="12" xfId="0" applyNumberFormat="1" applyFont="1" applyFill="1" applyBorder="1" applyAlignment="1">
      <alignment horizontal="center"/>
    </xf>
    <xf numFmtId="178" fontId="35" fillId="48" borderId="22" xfId="0" applyNumberFormat="1" applyFont="1" applyFill="1" applyBorder="1"/>
    <xf numFmtId="178" fontId="18" fillId="46" borderId="22" xfId="0" applyNumberFormat="1" applyFont="1" applyFill="1" applyBorder="1" applyAlignment="1">
      <alignment horizontal="right"/>
    </xf>
    <xf numFmtId="178" fontId="44" fillId="49" borderId="0" xfId="53" applyNumberFormat="1" applyFont="1" applyFill="1" applyAlignment="1">
      <alignment horizontal="center"/>
    </xf>
    <xf numFmtId="178" fontId="34" fillId="44" borderId="18" xfId="53" applyNumberFormat="1" applyFont="1" applyFill="1" applyBorder="1" applyAlignment="1">
      <alignment horizontal="center"/>
    </xf>
    <xf numFmtId="178" fontId="35" fillId="50" borderId="22" xfId="0" applyNumberFormat="1" applyFont="1" applyFill="1" applyBorder="1" applyAlignment="1">
      <alignment horizontal="right"/>
    </xf>
    <xf numFmtId="178" fontId="18" fillId="0" borderId="18" xfId="53" applyNumberFormat="1" applyFont="1" applyBorder="1"/>
    <xf numFmtId="178" fontId="41" fillId="49" borderId="0" xfId="53" applyNumberFormat="1" applyFont="1" applyFill="1"/>
    <xf numFmtId="178" fontId="18" fillId="0" borderId="14" xfId="53" applyNumberFormat="1" applyFont="1" applyBorder="1"/>
    <xf numFmtId="178" fontId="18" fillId="46" borderId="13" xfId="0" applyNumberFormat="1" applyFont="1" applyFill="1" applyBorder="1" applyAlignment="1">
      <alignment horizontal="right"/>
    </xf>
    <xf numFmtId="178" fontId="41" fillId="49" borderId="17" xfId="53" applyNumberFormat="1" applyFont="1" applyFill="1" applyBorder="1"/>
    <xf numFmtId="178" fontId="45" fillId="49" borderId="28" xfId="53" applyNumberFormat="1" applyFont="1" applyFill="1" applyBorder="1"/>
    <xf numFmtId="178" fontId="18" fillId="47" borderId="29" xfId="0" applyNumberFormat="1" applyFont="1" applyFill="1" applyBorder="1" applyAlignment="1">
      <alignment horizontal="right"/>
    </xf>
    <xf numFmtId="178" fontId="18" fillId="47" borderId="30" xfId="0" applyNumberFormat="1" applyFont="1" applyFill="1" applyBorder="1" applyAlignment="1">
      <alignment horizontal="right"/>
    </xf>
    <xf numFmtId="178" fontId="18" fillId="47" borderId="31" xfId="0" applyNumberFormat="1" applyFont="1" applyFill="1" applyBorder="1" applyAlignment="1">
      <alignment horizontal="right"/>
    </xf>
    <xf numFmtId="178" fontId="41" fillId="33" borderId="19" xfId="53" applyNumberFormat="1" applyFont="1" applyFill="1" applyBorder="1"/>
    <xf numFmtId="178" fontId="45" fillId="33" borderId="25" xfId="53" applyNumberFormat="1" applyFont="1" applyFill="1" applyBorder="1"/>
    <xf numFmtId="178" fontId="18" fillId="39" borderId="22" xfId="0" applyNumberFormat="1" applyFont="1" applyFill="1" applyBorder="1" applyAlignment="1">
      <alignment horizontal="right"/>
    </xf>
    <xf numFmtId="178" fontId="18" fillId="39" borderId="32" xfId="0" applyNumberFormat="1" applyFont="1" applyFill="1" applyBorder="1" applyAlignment="1">
      <alignment horizontal="right"/>
    </xf>
    <xf numFmtId="178" fontId="18" fillId="39" borderId="33" xfId="0" applyNumberFormat="1" applyFont="1" applyFill="1" applyBorder="1" applyAlignment="1">
      <alignment horizontal="right"/>
    </xf>
    <xf numFmtId="178" fontId="46" fillId="51" borderId="19" xfId="53" applyNumberFormat="1" applyFont="1" applyFill="1" applyBorder="1"/>
    <xf numFmtId="178" fontId="47" fillId="51" borderId="25" xfId="53" applyNumberFormat="1" applyFont="1" applyFill="1" applyBorder="1"/>
    <xf numFmtId="178" fontId="18" fillId="50" borderId="22" xfId="0" applyNumberFormat="1" applyFont="1" applyFill="1" applyBorder="1" applyAlignment="1">
      <alignment horizontal="right"/>
    </xf>
    <xf numFmtId="178" fontId="18" fillId="50" borderId="32" xfId="0" applyNumberFormat="1" applyFont="1" applyFill="1" applyBorder="1" applyAlignment="1">
      <alignment horizontal="right"/>
    </xf>
    <xf numFmtId="178" fontId="48" fillId="50" borderId="33" xfId="0" applyNumberFormat="1" applyFont="1" applyFill="1" applyBorder="1" applyAlignment="1">
      <alignment horizontal="right"/>
    </xf>
    <xf numFmtId="178" fontId="41" fillId="52" borderId="19" xfId="53" applyNumberFormat="1" applyFont="1" applyFill="1" applyBorder="1"/>
    <xf numFmtId="178" fontId="45" fillId="52" borderId="36" xfId="53" applyNumberFormat="1" applyFont="1" applyFill="1" applyBorder="1"/>
    <xf numFmtId="178" fontId="18" fillId="53" borderId="22" xfId="0" applyNumberFormat="1" applyFont="1" applyFill="1" applyBorder="1" applyAlignment="1">
      <alignment horizontal="right"/>
    </xf>
    <xf numFmtId="178" fontId="18" fillId="53" borderId="21" xfId="0" applyNumberFormat="1" applyFont="1" applyFill="1" applyBorder="1" applyAlignment="1">
      <alignment horizontal="right"/>
    </xf>
    <xf numFmtId="178" fontId="18" fillId="0" borderId="13" xfId="53" applyNumberFormat="1" applyFont="1" applyBorder="1"/>
    <xf numFmtId="178" fontId="36" fillId="42" borderId="27" xfId="53" applyNumberFormat="1" applyFont="1" applyFill="1" applyBorder="1" applyAlignment="1">
      <alignment horizontal="right"/>
    </xf>
    <xf numFmtId="178" fontId="35" fillId="34" borderId="36" xfId="0" applyNumberFormat="1" applyFont="1" applyFill="1" applyBorder="1"/>
    <xf numFmtId="178" fontId="35" fillId="34" borderId="14" xfId="0" applyNumberFormat="1" applyFont="1" applyFill="1" applyBorder="1"/>
    <xf numFmtId="178" fontId="18" fillId="46" borderId="0" xfId="0" applyNumberFormat="1" applyFont="1" applyFill="1"/>
    <xf numFmtId="178" fontId="18" fillId="0" borderId="10" xfId="53" applyNumberFormat="1" applyFont="1" applyBorder="1"/>
    <xf numFmtId="178" fontId="49" fillId="0" borderId="12" xfId="53" applyNumberFormat="1" applyFont="1" applyBorder="1" applyAlignment="1">
      <alignment horizontal="right"/>
    </xf>
    <xf numFmtId="178" fontId="35" fillId="48" borderId="12" xfId="0" applyNumberFormat="1" applyFont="1" applyFill="1" applyBorder="1"/>
    <xf numFmtId="178" fontId="18" fillId="46" borderId="27" xfId="0" applyNumberFormat="1" applyFont="1" applyFill="1" applyBorder="1"/>
    <xf numFmtId="178" fontId="19" fillId="0" borderId="40" xfId="53" applyNumberFormat="1" applyBorder="1"/>
    <xf numFmtId="178" fontId="49" fillId="0" borderId="36" xfId="53" applyNumberFormat="1" applyFont="1" applyBorder="1" applyAlignment="1">
      <alignment horizontal="right"/>
    </xf>
    <xf numFmtId="178" fontId="18" fillId="46" borderId="36" xfId="0" applyNumberFormat="1" applyFont="1" applyFill="1" applyBorder="1"/>
    <xf numFmtId="178" fontId="51" fillId="0" borderId="40" xfId="53" applyNumberFormat="1" applyFont="1" applyBorder="1"/>
    <xf numFmtId="178" fontId="52" fillId="0" borderId="36" xfId="53" applyNumberFormat="1" applyFont="1" applyBorder="1" applyAlignment="1">
      <alignment horizontal="right"/>
    </xf>
    <xf numFmtId="178" fontId="35" fillId="54" borderId="12" xfId="0" applyNumberFormat="1" applyFont="1" applyFill="1" applyBorder="1"/>
    <xf numFmtId="178" fontId="35" fillId="54" borderId="22" xfId="0" applyNumberFormat="1" applyFont="1" applyFill="1" applyBorder="1"/>
    <xf numFmtId="178" fontId="50" fillId="0" borderId="13" xfId="0" applyNumberFormat="1" applyFont="1" applyBorder="1"/>
    <xf numFmtId="178" fontId="50" fillId="0" borderId="0" xfId="0" applyNumberFormat="1" applyFont="1"/>
    <xf numFmtId="178" fontId="52" fillId="0" borderId="12" xfId="53" applyNumberFormat="1" applyFont="1" applyBorder="1" applyAlignment="1">
      <alignment horizontal="right"/>
    </xf>
    <xf numFmtId="178" fontId="53" fillId="54" borderId="12" xfId="0" applyNumberFormat="1" applyFont="1" applyFill="1" applyBorder="1"/>
    <xf numFmtId="178" fontId="53" fillId="54" borderId="22" xfId="0" applyNumberFormat="1" applyFont="1" applyFill="1" applyBorder="1"/>
    <xf numFmtId="178" fontId="50" fillId="0" borderId="18" xfId="0" applyNumberFormat="1" applyFont="1" applyBorder="1"/>
    <xf numFmtId="178" fontId="54" fillId="37" borderId="37" xfId="53" applyNumberFormat="1" applyFont="1" applyFill="1" applyBorder="1"/>
    <xf numFmtId="178" fontId="55" fillId="37" borderId="25" xfId="53" applyNumberFormat="1" applyFont="1" applyFill="1" applyBorder="1" applyAlignment="1">
      <alignment horizontal="right"/>
    </xf>
    <xf numFmtId="178" fontId="56" fillId="38" borderId="38" xfId="0" applyNumberFormat="1" applyFont="1" applyFill="1" applyBorder="1"/>
    <xf numFmtId="178" fontId="50" fillId="0" borderId="27" xfId="0" applyNumberFormat="1" applyFont="1" applyBorder="1"/>
    <xf numFmtId="178" fontId="56" fillId="38" borderId="35" xfId="0" applyNumberFormat="1" applyFont="1" applyFill="1" applyBorder="1"/>
    <xf numFmtId="178" fontId="59" fillId="51" borderId="0" xfId="57" applyNumberFormat="1" applyFont="1" applyFill="1" applyAlignment="1">
      <alignment horizontal="left"/>
    </xf>
    <xf numFmtId="178" fontId="34" fillId="51" borderId="0" xfId="57" applyNumberFormat="1" applyFont="1" applyFill="1"/>
    <xf numFmtId="178" fontId="34" fillId="51" borderId="0" xfId="57" applyNumberFormat="1" applyFont="1" applyFill="1" applyAlignment="1">
      <alignment horizontal="right"/>
    </xf>
    <xf numFmtId="178" fontId="18" fillId="0" borderId="46" xfId="0" applyNumberFormat="1" applyFont="1" applyBorder="1" applyAlignment="1">
      <alignment horizontal="right"/>
    </xf>
    <xf numFmtId="178" fontId="34" fillId="56" borderId="25" xfId="58" applyNumberFormat="1" applyFont="1" applyFill="1" applyBorder="1" applyAlignment="1">
      <alignment horizontal="left"/>
    </xf>
    <xf numFmtId="178" fontId="37" fillId="40" borderId="46" xfId="61" applyNumberFormat="1" applyFont="1" applyFill="1" applyBorder="1" applyAlignment="1">
      <alignment horizontal="right"/>
    </xf>
    <xf numFmtId="178" fontId="34" fillId="40" borderId="12" xfId="59" applyNumberFormat="1" applyFont="1" applyFill="1" applyBorder="1" applyAlignment="1">
      <alignment horizontal="center"/>
    </xf>
    <xf numFmtId="178" fontId="34" fillId="40" borderId="25" xfId="59" applyNumberFormat="1" applyFont="1" applyFill="1" applyBorder="1" applyAlignment="1">
      <alignment horizontal="center"/>
    </xf>
    <xf numFmtId="178" fontId="18" fillId="45" borderId="12" xfId="0" applyNumberFormat="1" applyFont="1" applyFill="1" applyBorder="1" applyAlignment="1">
      <alignment horizontal="right"/>
    </xf>
    <xf numFmtId="178" fontId="18" fillId="45" borderId="22" xfId="0" applyNumberFormat="1" applyFont="1" applyFill="1" applyBorder="1" applyAlignment="1">
      <alignment horizontal="right"/>
    </xf>
    <xf numFmtId="179" fontId="18" fillId="38" borderId="43" xfId="0" applyNumberFormat="1" applyFont="1" applyFill="1" applyBorder="1"/>
    <xf numFmtId="0" fontId="32" fillId="42" borderId="0" xfId="50" applyFont="1" applyFill="1" applyAlignment="1">
      <alignment horizontal="left"/>
    </xf>
    <xf numFmtId="0" fontId="32" fillId="44" borderId="18" xfId="53" applyFont="1" applyFill="1" applyBorder="1" applyAlignment="1">
      <alignment horizontal="center"/>
    </xf>
    <xf numFmtId="0" fontId="32" fillId="40" borderId="12" xfId="59" applyFont="1" applyFill="1" applyBorder="1" applyAlignment="1">
      <alignment horizontal="center"/>
    </xf>
    <xf numFmtId="44" fontId="32" fillId="42" borderId="0" xfId="2533" applyFont="1" applyFill="1" applyAlignment="1">
      <alignment horizontal="left"/>
    </xf>
    <xf numFmtId="44" fontId="32" fillId="44" borderId="18" xfId="2533" applyFont="1" applyFill="1" applyBorder="1" applyAlignment="1">
      <alignment horizontal="center"/>
    </xf>
    <xf numFmtId="44" fontId="32" fillId="40" borderId="12" xfId="2533" applyFont="1" applyFill="1" applyBorder="1" applyAlignment="1">
      <alignment horizontal="center"/>
    </xf>
    <xf numFmtId="1" fontId="28" fillId="34" borderId="49" xfId="2533" applyNumberFormat="1" applyFont="1" applyFill="1" applyBorder="1" applyAlignment="1" applyProtection="1">
      <alignment horizontal="center"/>
    </xf>
    <xf numFmtId="9" fontId="35" fillId="46" borderId="22" xfId="2534" applyFont="1" applyFill="1" applyBorder="1" applyAlignment="1" applyProtection="1">
      <alignment horizontal="center"/>
    </xf>
    <xf numFmtId="178" fontId="18" fillId="0" borderId="22" xfId="2533" applyNumberFormat="1" applyFont="1" applyFill="1" applyBorder="1" applyAlignment="1" applyProtection="1">
      <alignment horizontal="right"/>
    </xf>
    <xf numFmtId="178" fontId="35" fillId="50" borderId="22" xfId="2533" applyNumberFormat="1" applyFont="1" applyFill="1" applyBorder="1" applyAlignment="1" applyProtection="1">
      <alignment horizontal="right"/>
    </xf>
    <xf numFmtId="178" fontId="18" fillId="0" borderId="13" xfId="2533" applyNumberFormat="1" applyFont="1" applyFill="1" applyBorder="1" applyAlignment="1" applyProtection="1">
      <alignment horizontal="right"/>
    </xf>
    <xf numFmtId="178" fontId="18" fillId="47" borderId="29" xfId="2533" applyNumberFormat="1" applyFont="1" applyFill="1" applyBorder="1" applyAlignment="1" applyProtection="1">
      <alignment horizontal="right"/>
    </xf>
    <xf numFmtId="178" fontId="18" fillId="47" borderId="30" xfId="2533" applyNumberFormat="1" applyFont="1" applyFill="1" applyBorder="1" applyAlignment="1" applyProtection="1">
      <alignment horizontal="right"/>
    </xf>
    <xf numFmtId="178" fontId="18" fillId="39" borderId="22" xfId="2533" applyNumberFormat="1" applyFont="1" applyFill="1" applyBorder="1" applyAlignment="1" applyProtection="1">
      <alignment horizontal="right"/>
    </xf>
    <xf numFmtId="178" fontId="18" fillId="39" borderId="32" xfId="2533" applyNumberFormat="1" applyFont="1" applyFill="1" applyBorder="1" applyAlignment="1" applyProtection="1">
      <alignment horizontal="right"/>
    </xf>
    <xf numFmtId="178" fontId="18" fillId="50" borderId="22" xfId="2533" applyNumberFormat="1" applyFont="1" applyFill="1" applyBorder="1" applyAlignment="1" applyProtection="1">
      <alignment horizontal="right"/>
    </xf>
    <xf numFmtId="178" fontId="18" fillId="50" borderId="32" xfId="2533" applyNumberFormat="1" applyFont="1" applyFill="1" applyBorder="1" applyAlignment="1" applyProtection="1">
      <alignment horizontal="right"/>
    </xf>
    <xf numFmtId="178" fontId="18" fillId="53" borderId="22" xfId="2533" applyNumberFormat="1" applyFont="1" applyFill="1" applyBorder="1" applyAlignment="1" applyProtection="1">
      <alignment horizontal="right"/>
    </xf>
    <xf numFmtId="178" fontId="35" fillId="34" borderId="14" xfId="2533" applyNumberFormat="1" applyFont="1" applyFill="1" applyBorder="1" applyAlignment="1" applyProtection="1"/>
    <xf numFmtId="178" fontId="35" fillId="48" borderId="12" xfId="2533" applyNumberFormat="1" applyFont="1" applyFill="1" applyBorder="1" applyAlignment="1" applyProtection="1"/>
    <xf numFmtId="178" fontId="35" fillId="48" borderId="22" xfId="2533" applyNumberFormat="1" applyFont="1" applyFill="1" applyBorder="1" applyAlignment="1" applyProtection="1"/>
    <xf numFmtId="178" fontId="35" fillId="54" borderId="12" xfId="2533" applyNumberFormat="1" applyFont="1" applyFill="1" applyBorder="1" applyAlignment="1" applyProtection="1"/>
    <xf numFmtId="178" fontId="35" fillId="54" borderId="22" xfId="2533" applyNumberFormat="1" applyFont="1" applyFill="1" applyBorder="1" applyAlignment="1" applyProtection="1"/>
    <xf numFmtId="178" fontId="53" fillId="54" borderId="12" xfId="2533" applyNumberFormat="1" applyFont="1" applyFill="1" applyBorder="1" applyAlignment="1" applyProtection="1"/>
    <xf numFmtId="178" fontId="53" fillId="54" borderId="22" xfId="2533" applyNumberFormat="1" applyFont="1" applyFill="1" applyBorder="1" applyAlignment="1" applyProtection="1"/>
    <xf numFmtId="178" fontId="56" fillId="38" borderId="38" xfId="2533" applyNumberFormat="1" applyFont="1" applyFill="1" applyBorder="1" applyAlignment="1" applyProtection="1"/>
    <xf numFmtId="178" fontId="56" fillId="38" borderId="35" xfId="2533" applyNumberFormat="1" applyFont="1" applyFill="1" applyBorder="1" applyAlignment="1" applyProtection="1"/>
    <xf numFmtId="0" fontId="91" fillId="57" borderId="0" xfId="0" applyFont="1" applyFill="1"/>
    <xf numFmtId="0" fontId="49" fillId="57" borderId="0" xfId="0" applyFont="1" applyFill="1"/>
    <xf numFmtId="0" fontId="92" fillId="0" borderId="0" xfId="42" applyFont="1"/>
    <xf numFmtId="0" fontId="94" fillId="0" borderId="0" xfId="0" applyFont="1"/>
    <xf numFmtId="0" fontId="92" fillId="0" borderId="49" xfId="42" applyFont="1" applyBorder="1"/>
    <xf numFmtId="0" fontId="91" fillId="0" borderId="49" xfId="42" applyFont="1" applyBorder="1"/>
    <xf numFmtId="0" fontId="52" fillId="0" borderId="49" xfId="42" applyFont="1" applyBorder="1"/>
    <xf numFmtId="0" fontId="52" fillId="0" borderId="17" xfId="42" applyFont="1" applyBorder="1"/>
    <xf numFmtId="0" fontId="49" fillId="0" borderId="0" xfId="0" applyFont="1"/>
    <xf numFmtId="0" fontId="49" fillId="0" borderId="0" xfId="42" applyFont="1"/>
    <xf numFmtId="0" fontId="49" fillId="0" borderId="19" xfId="42" applyFont="1" applyBorder="1"/>
    <xf numFmtId="0" fontId="95" fillId="0" borderId="0" xfId="0" applyFont="1"/>
    <xf numFmtId="0" fontId="92" fillId="0" borderId="0" xfId="42" applyFont="1" applyAlignment="1">
      <alignment horizontal="left"/>
    </xf>
    <xf numFmtId="0" fontId="92" fillId="0" borderId="50" xfId="42" applyFont="1" applyBorder="1" applyAlignment="1">
      <alignment horizontal="left"/>
    </xf>
    <xf numFmtId="0" fontId="92" fillId="0" borderId="21" xfId="42" applyFont="1" applyBorder="1" applyAlignment="1">
      <alignment horizontal="left"/>
    </xf>
    <xf numFmtId="0" fontId="49" fillId="0" borderId="40" xfId="0" applyFont="1" applyBorder="1"/>
    <xf numFmtId="0" fontId="49" fillId="0" borderId="0" xfId="0" applyFont="1" applyAlignment="1">
      <alignment horizontal="right"/>
    </xf>
    <xf numFmtId="0" fontId="96" fillId="0" borderId="0" xfId="0" applyFont="1"/>
    <xf numFmtId="0" fontId="97" fillId="33" borderId="47" xfId="43" applyFont="1" applyFill="1" applyBorder="1" applyAlignment="1">
      <alignment horizontal="center"/>
    </xf>
    <xf numFmtId="0" fontId="97" fillId="33" borderId="57" xfId="43" applyFont="1" applyFill="1" applyBorder="1" applyAlignment="1">
      <alignment horizontal="center"/>
    </xf>
    <xf numFmtId="0" fontId="97" fillId="33" borderId="48" xfId="43" applyFont="1" applyFill="1" applyBorder="1" applyAlignment="1">
      <alignment horizontal="center"/>
    </xf>
    <xf numFmtId="0" fontId="97" fillId="33" borderId="0" xfId="45" applyFont="1" applyFill="1"/>
    <xf numFmtId="0" fontId="49" fillId="0" borderId="13" xfId="0" applyFont="1" applyBorder="1"/>
    <xf numFmtId="0" fontId="49" fillId="33" borderId="47" xfId="46" applyFont="1" applyFill="1" applyBorder="1"/>
    <xf numFmtId="0" fontId="49" fillId="33" borderId="48" xfId="46" applyFont="1" applyFill="1" applyBorder="1" applyAlignment="1">
      <alignment horizontal="right"/>
    </xf>
    <xf numFmtId="0" fontId="98" fillId="34" borderId="47" xfId="0" applyFont="1" applyFill="1" applyBorder="1" applyAlignment="1">
      <alignment horizontal="center"/>
    </xf>
    <xf numFmtId="166" fontId="49" fillId="0" borderId="36" xfId="0" applyNumberFormat="1" applyFont="1" applyBorder="1" applyAlignment="1">
      <alignment horizontal="center"/>
    </xf>
    <xf numFmtId="165" fontId="49" fillId="0" borderId="11" xfId="0" applyNumberFormat="1" applyFont="1" applyBorder="1" applyAlignment="1">
      <alignment horizontal="center"/>
    </xf>
    <xf numFmtId="165" fontId="49" fillId="35" borderId="11" xfId="0" applyNumberFormat="1" applyFont="1" applyFill="1" applyBorder="1" applyAlignment="1">
      <alignment horizontal="center"/>
    </xf>
    <xf numFmtId="165" fontId="49" fillId="36" borderId="11" xfId="0" applyNumberFormat="1" applyFont="1" applyFill="1" applyBorder="1"/>
    <xf numFmtId="0" fontId="49" fillId="0" borderId="14" xfId="0" applyFont="1" applyBorder="1"/>
    <xf numFmtId="0" fontId="49" fillId="37" borderId="24" xfId="47" applyFont="1" applyFill="1" applyBorder="1" applyAlignment="1">
      <alignment horizontal="right"/>
    </xf>
    <xf numFmtId="0" fontId="97" fillId="33" borderId="0" xfId="48" applyFont="1" applyFill="1" applyAlignment="1">
      <alignment horizontal="left"/>
    </xf>
    <xf numFmtId="0" fontId="99" fillId="39" borderId="0" xfId="0" applyFont="1" applyFill="1" applyAlignment="1">
      <alignment horizontal="center"/>
    </xf>
    <xf numFmtId="0" fontId="99" fillId="39" borderId="19" xfId="0" applyFont="1" applyFill="1" applyBorder="1" applyAlignment="1">
      <alignment horizontal="center"/>
    </xf>
    <xf numFmtId="15" fontId="49" fillId="0" borderId="25" xfId="0" applyNumberFormat="1" applyFont="1" applyBorder="1" applyAlignment="1">
      <alignment horizontal="center"/>
    </xf>
    <xf numFmtId="0" fontId="100" fillId="40" borderId="0" xfId="49" applyFont="1" applyFill="1" applyAlignment="1">
      <alignment horizontal="center"/>
    </xf>
    <xf numFmtId="0" fontId="49" fillId="0" borderId="18" xfId="0" applyFont="1" applyBorder="1"/>
    <xf numFmtId="168" fontId="92" fillId="38" borderId="33" xfId="0" applyNumberFormat="1" applyFont="1" applyFill="1" applyBorder="1"/>
    <xf numFmtId="169" fontId="101" fillId="0" borderId="0" xfId="0" applyNumberFormat="1" applyFont="1" applyAlignment="1">
      <alignment horizontal="center"/>
    </xf>
    <xf numFmtId="0" fontId="94" fillId="0" borderId="19" xfId="0" applyFont="1" applyBorder="1"/>
    <xf numFmtId="176" fontId="101" fillId="41" borderId="0" xfId="0" applyNumberFormat="1" applyFont="1" applyFill="1" applyAlignment="1">
      <alignment horizontal="center"/>
    </xf>
    <xf numFmtId="170" fontId="101" fillId="41" borderId="0" xfId="0" applyNumberFormat="1" applyFont="1" applyFill="1"/>
    <xf numFmtId="171" fontId="101" fillId="41" borderId="0" xfId="0" applyNumberFormat="1" applyFont="1" applyFill="1" applyAlignment="1">
      <alignment horizontal="center"/>
    </xf>
    <xf numFmtId="0" fontId="49" fillId="37" borderId="26" xfId="47" applyFont="1" applyFill="1" applyBorder="1" applyAlignment="1">
      <alignment horizontal="right"/>
    </xf>
    <xf numFmtId="173" fontId="92" fillId="38" borderId="43" xfId="0" applyNumberFormat="1" applyFont="1" applyFill="1" applyBorder="1"/>
    <xf numFmtId="0" fontId="100" fillId="42" borderId="50" xfId="50" applyFont="1" applyFill="1" applyBorder="1" applyAlignment="1">
      <alignment horizontal="left"/>
    </xf>
    <xf numFmtId="0" fontId="100" fillId="42" borderId="21" xfId="50" applyFont="1" applyFill="1" applyBorder="1" applyAlignment="1">
      <alignment horizontal="left"/>
    </xf>
    <xf numFmtId="0" fontId="52" fillId="0" borderId="0" xfId="50" applyFont="1"/>
    <xf numFmtId="0" fontId="100" fillId="42" borderId="0" xfId="50" applyFont="1" applyFill="1" applyAlignment="1">
      <alignment horizontal="left"/>
    </xf>
    <xf numFmtId="0" fontId="102" fillId="57" borderId="0" xfId="0" applyFont="1" applyFill="1" applyAlignment="1">
      <alignment horizontal="center"/>
    </xf>
    <xf numFmtId="0" fontId="98" fillId="43" borderId="23" xfId="0" applyFont="1" applyFill="1" applyBorder="1" applyAlignment="1">
      <alignment horizontal="right"/>
    </xf>
    <xf numFmtId="0" fontId="100" fillId="40" borderId="49" xfId="50" applyFont="1" applyFill="1" applyBorder="1" applyAlignment="1">
      <alignment horizontal="center"/>
    </xf>
    <xf numFmtId="0" fontId="100" fillId="40" borderId="17" xfId="50" applyFont="1" applyFill="1" applyBorder="1" applyAlignment="1">
      <alignment horizontal="center"/>
    </xf>
    <xf numFmtId="0" fontId="104" fillId="40" borderId="44" xfId="50" applyFont="1" applyFill="1" applyBorder="1" applyAlignment="1">
      <alignment horizontal="right"/>
    </xf>
    <xf numFmtId="0" fontId="100" fillId="40" borderId="12" xfId="50" applyFont="1" applyFill="1" applyBorder="1" applyAlignment="1">
      <alignment horizontal="center"/>
    </xf>
    <xf numFmtId="0" fontId="49" fillId="59" borderId="0" xfId="47" applyFont="1" applyFill="1" applyAlignment="1">
      <alignment horizontal="right"/>
    </xf>
    <xf numFmtId="0" fontId="104" fillId="44" borderId="45" xfId="51" applyFont="1" applyFill="1" applyBorder="1" applyAlignment="1">
      <alignment horizontal="right"/>
    </xf>
    <xf numFmtId="165" fontId="49" fillId="0" borderId="12" xfId="0" applyNumberFormat="1" applyFont="1" applyBorder="1" applyAlignment="1">
      <alignment horizontal="right"/>
    </xf>
    <xf numFmtId="165" fontId="49" fillId="0" borderId="22" xfId="0" applyNumberFormat="1" applyFont="1" applyBorder="1" applyAlignment="1">
      <alignment horizontal="right"/>
    </xf>
    <xf numFmtId="0" fontId="49" fillId="60" borderId="0" xfId="0" applyFont="1" applyFill="1" applyAlignment="1">
      <alignment horizontal="right"/>
    </xf>
    <xf numFmtId="3" fontId="94" fillId="0" borderId="0" xfId="0" applyNumberFormat="1" applyFont="1"/>
    <xf numFmtId="0" fontId="105" fillId="0" borderId="0" xfId="44" applyFont="1" applyBorder="1" applyAlignment="1" applyProtection="1">
      <alignment horizontal="left" vertical="top" wrapText="1" indent="1"/>
    </xf>
    <xf numFmtId="0" fontId="27" fillId="0" borderId="0" xfId="0" applyFont="1"/>
    <xf numFmtId="165" fontId="92" fillId="45" borderId="12" xfId="0" applyNumberFormat="1" applyFont="1" applyFill="1" applyBorder="1" applyAlignment="1">
      <alignment horizontal="right"/>
    </xf>
    <xf numFmtId="165" fontId="92" fillId="45" borderId="22" xfId="0" applyNumberFormat="1" applyFont="1" applyFill="1" applyBorder="1" applyAlignment="1">
      <alignment horizontal="right"/>
    </xf>
    <xf numFmtId="0" fontId="27" fillId="0" borderId="0" xfId="0" applyFont="1" applyAlignment="1">
      <alignment horizontal="center" vertical="top" wrapText="1"/>
    </xf>
    <xf numFmtId="0" fontId="104" fillId="44" borderId="41" xfId="51" applyFont="1" applyFill="1" applyBorder="1" applyAlignment="1">
      <alignment horizontal="right"/>
    </xf>
    <xf numFmtId="0" fontId="104" fillId="44" borderId="58" xfId="51" applyFont="1" applyFill="1" applyBorder="1" applyAlignment="1">
      <alignment horizontal="right"/>
    </xf>
    <xf numFmtId="0" fontId="104" fillId="44" borderId="59" xfId="51" applyFont="1" applyFill="1" applyBorder="1" applyAlignment="1">
      <alignment horizontal="right"/>
    </xf>
    <xf numFmtId="0" fontId="104" fillId="44" borderId="21" xfId="51" applyFont="1" applyFill="1" applyBorder="1" applyAlignment="1">
      <alignment horizontal="right"/>
    </xf>
    <xf numFmtId="0" fontId="92" fillId="0" borderId="60" xfId="0" applyFont="1" applyBorder="1"/>
    <xf numFmtId="0" fontId="94" fillId="0" borderId="57" xfId="0" applyFont="1" applyBorder="1"/>
    <xf numFmtId="0" fontId="49" fillId="0" borderId="61" xfId="0" applyFont="1" applyBorder="1"/>
    <xf numFmtId="0" fontId="49" fillId="0" borderId="57" xfId="0" applyFont="1" applyBorder="1" applyAlignment="1">
      <alignment horizontal="center"/>
    </xf>
    <xf numFmtId="0" fontId="49" fillId="0" borderId="48" xfId="0" applyFont="1" applyBorder="1" applyAlignment="1">
      <alignment horizontal="center"/>
    </xf>
    <xf numFmtId="0" fontId="49" fillId="0" borderId="0" xfId="0" applyFont="1" applyAlignment="1">
      <alignment horizontal="center"/>
    </xf>
    <xf numFmtId="0" fontId="49" fillId="0" borderId="55" xfId="0" applyFont="1" applyBorder="1"/>
    <xf numFmtId="0" fontId="49" fillId="0" borderId="18" xfId="52" applyFont="1" applyBorder="1" applyAlignment="1">
      <alignment horizontal="center"/>
    </xf>
    <xf numFmtId="9" fontId="98" fillId="46" borderId="18" xfId="0" applyNumberFormat="1" applyFont="1" applyFill="1" applyBorder="1" applyAlignment="1">
      <alignment horizontal="center"/>
    </xf>
    <xf numFmtId="9" fontId="98" fillId="46" borderId="56" xfId="0" applyNumberFormat="1" applyFont="1" applyFill="1" applyBorder="1" applyAlignment="1">
      <alignment horizontal="center"/>
    </xf>
    <xf numFmtId="9" fontId="98" fillId="46" borderId="12" xfId="0" applyNumberFormat="1" applyFont="1" applyFill="1" applyBorder="1" applyAlignment="1">
      <alignment horizontal="center"/>
    </xf>
    <xf numFmtId="9" fontId="98" fillId="46" borderId="22" xfId="0" applyNumberFormat="1" applyFont="1" applyFill="1" applyBorder="1" applyAlignment="1">
      <alignment horizontal="center"/>
    </xf>
    <xf numFmtId="0" fontId="98" fillId="46" borderId="22" xfId="0" applyFont="1" applyFill="1" applyBorder="1" applyAlignment="1">
      <alignment horizontal="center"/>
    </xf>
    <xf numFmtId="0" fontId="106" fillId="47" borderId="51" xfId="0" applyFont="1" applyFill="1" applyBorder="1" applyAlignment="1">
      <alignment horizontal="center"/>
    </xf>
    <xf numFmtId="174" fontId="49" fillId="0" borderId="12" xfId="0" applyNumberFormat="1" applyFont="1" applyBorder="1" applyAlignment="1">
      <alignment horizontal="right"/>
    </xf>
    <xf numFmtId="174" fontId="49" fillId="0" borderId="22" xfId="0" applyNumberFormat="1" applyFont="1" applyBorder="1" applyAlignment="1">
      <alignment horizontal="right"/>
    </xf>
    <xf numFmtId="0" fontId="49" fillId="46" borderId="22" xfId="0" applyFont="1" applyFill="1" applyBorder="1" applyAlignment="1">
      <alignment horizontal="right"/>
    </xf>
    <xf numFmtId="0" fontId="93" fillId="49" borderId="51" xfId="53" applyFont="1" applyFill="1" applyBorder="1" applyAlignment="1">
      <alignment horizontal="center"/>
    </xf>
    <xf numFmtId="0" fontId="100" fillId="44" borderId="22" xfId="53" applyFont="1" applyFill="1" applyBorder="1" applyAlignment="1">
      <alignment horizontal="center"/>
    </xf>
    <xf numFmtId="174" fontId="98" fillId="50" borderId="12" xfId="0" applyNumberFormat="1" applyFont="1" applyFill="1" applyBorder="1" applyAlignment="1">
      <alignment horizontal="right"/>
    </xf>
    <xf numFmtId="174" fontId="98" fillId="50" borderId="22" xfId="0" applyNumberFormat="1" applyFont="1" applyFill="1" applyBorder="1" applyAlignment="1">
      <alignment horizontal="right"/>
    </xf>
    <xf numFmtId="0" fontId="49" fillId="0" borderId="22" xfId="53" applyFont="1" applyBorder="1"/>
    <xf numFmtId="0" fontId="92" fillId="49" borderId="51" xfId="53" applyFont="1" applyFill="1" applyBorder="1"/>
    <xf numFmtId="174" fontId="49" fillId="0" borderId="27" xfId="0" applyNumberFormat="1" applyFont="1" applyBorder="1" applyAlignment="1">
      <alignment horizontal="right"/>
    </xf>
    <xf numFmtId="174" fontId="49" fillId="0" borderId="13" xfId="0" applyNumberFormat="1" applyFont="1" applyBorder="1" applyAlignment="1">
      <alignment horizontal="right"/>
    </xf>
    <xf numFmtId="0" fontId="49" fillId="46" borderId="13" xfId="0" applyFont="1" applyFill="1" applyBorder="1" applyAlignment="1">
      <alignment horizontal="right"/>
    </xf>
    <xf numFmtId="0" fontId="49" fillId="49" borderId="22" xfId="53" applyFont="1" applyFill="1" applyBorder="1"/>
    <xf numFmtId="174" fontId="49" fillId="47" borderId="28" xfId="0" applyNumberFormat="1" applyFont="1" applyFill="1" applyBorder="1" applyAlignment="1">
      <alignment horizontal="right"/>
    </xf>
    <xf numFmtId="174" fontId="49" fillId="47" borderId="29" xfId="0" applyNumberFormat="1" applyFont="1" applyFill="1" applyBorder="1" applyAlignment="1">
      <alignment horizontal="right"/>
    </xf>
    <xf numFmtId="174" fontId="49" fillId="47" borderId="30" xfId="0" applyNumberFormat="1" applyFont="1" applyFill="1" applyBorder="1" applyAlignment="1">
      <alignment horizontal="right"/>
    </xf>
    <xf numFmtId="0" fontId="49" fillId="47" borderId="31" xfId="0" applyFont="1" applyFill="1" applyBorder="1" applyAlignment="1">
      <alignment horizontal="right"/>
    </xf>
    <xf numFmtId="0" fontId="92" fillId="33" borderId="51" xfId="53" applyFont="1" applyFill="1" applyBorder="1"/>
    <xf numFmtId="0" fontId="49" fillId="33" borderId="22" xfId="53" applyFont="1" applyFill="1" applyBorder="1"/>
    <xf numFmtId="174" fontId="49" fillId="39" borderId="12" xfId="0" applyNumberFormat="1" applyFont="1" applyFill="1" applyBorder="1" applyAlignment="1">
      <alignment horizontal="right"/>
    </xf>
    <xf numFmtId="174" fontId="49" fillId="39" borderId="22" xfId="0" applyNumberFormat="1" applyFont="1" applyFill="1" applyBorder="1" applyAlignment="1">
      <alignment horizontal="right"/>
    </xf>
    <xf numFmtId="174" fontId="49" fillId="39" borderId="32" xfId="0" applyNumberFormat="1" applyFont="1" applyFill="1" applyBorder="1" applyAlignment="1">
      <alignment horizontal="right"/>
    </xf>
    <xf numFmtId="0" fontId="49" fillId="39" borderId="33" xfId="0" applyFont="1" applyFill="1" applyBorder="1" applyAlignment="1">
      <alignment horizontal="right"/>
    </xf>
    <xf numFmtId="0" fontId="107" fillId="51" borderId="51" xfId="53" applyFont="1" applyFill="1" applyBorder="1"/>
    <xf numFmtId="0" fontId="103" fillId="51" borderId="22" xfId="53" applyFont="1" applyFill="1" applyBorder="1"/>
    <xf numFmtId="174" fontId="49" fillId="50" borderId="12" xfId="0" applyNumberFormat="1" applyFont="1" applyFill="1" applyBorder="1" applyAlignment="1">
      <alignment horizontal="right"/>
    </xf>
    <xf numFmtId="174" fontId="49" fillId="50" borderId="22" xfId="0" applyNumberFormat="1" applyFont="1" applyFill="1" applyBorder="1" applyAlignment="1">
      <alignment horizontal="right"/>
    </xf>
    <xf numFmtId="174" fontId="49" fillId="50" borderId="32" xfId="0" applyNumberFormat="1" applyFont="1" applyFill="1" applyBorder="1" applyAlignment="1">
      <alignment horizontal="right"/>
    </xf>
    <xf numFmtId="0" fontId="108" fillId="50" borderId="33" xfId="0" applyFont="1" applyFill="1" applyBorder="1" applyAlignment="1">
      <alignment horizontal="right"/>
    </xf>
    <xf numFmtId="0" fontId="92" fillId="52" borderId="52" xfId="53" applyFont="1" applyFill="1" applyBorder="1"/>
    <xf numFmtId="0" fontId="49" fillId="52" borderId="53" xfId="53" applyFont="1" applyFill="1" applyBorder="1"/>
    <xf numFmtId="174" fontId="49" fillId="53" borderId="12" xfId="0" applyNumberFormat="1" applyFont="1" applyFill="1" applyBorder="1" applyAlignment="1">
      <alignment horizontal="right"/>
    </xf>
    <xf numFmtId="174" fontId="49" fillId="53" borderId="22" xfId="0" applyNumberFormat="1" applyFont="1" applyFill="1" applyBorder="1" applyAlignment="1">
      <alignment horizontal="right"/>
    </xf>
    <xf numFmtId="0" fontId="49" fillId="53" borderId="21" xfId="0" applyFont="1" applyFill="1" applyBorder="1" applyAlignment="1">
      <alignment horizontal="right"/>
    </xf>
    <xf numFmtId="0" fontId="49" fillId="0" borderId="10" xfId="0" applyFont="1" applyBorder="1"/>
    <xf numFmtId="0" fontId="49" fillId="0" borderId="36" xfId="53" applyFont="1" applyBorder="1"/>
    <xf numFmtId="0" fontId="100" fillId="42" borderId="0" xfId="53" applyFont="1" applyFill="1" applyAlignment="1">
      <alignment horizontal="right"/>
    </xf>
    <xf numFmtId="174" fontId="98" fillId="34" borderId="14" xfId="0" applyNumberFormat="1" applyFont="1" applyFill="1" applyBorder="1"/>
    <xf numFmtId="0" fontId="49" fillId="46" borderId="0" xfId="0" applyFont="1" applyFill="1"/>
    <xf numFmtId="174" fontId="98" fillId="48" borderId="22" xfId="0" applyNumberFormat="1" applyFont="1" applyFill="1" applyBorder="1"/>
    <xf numFmtId="174" fontId="98" fillId="48" borderId="12" xfId="0" applyNumberFormat="1" applyFont="1" applyFill="1" applyBorder="1"/>
    <xf numFmtId="0" fontId="49" fillId="46" borderId="27" xfId="0" applyFont="1" applyFill="1" applyBorder="1"/>
    <xf numFmtId="0" fontId="52" fillId="0" borderId="22" xfId="53" applyFont="1" applyBorder="1"/>
    <xf numFmtId="0" fontId="49" fillId="46" borderId="36" xfId="0" applyFont="1" applyFill="1" applyBorder="1"/>
    <xf numFmtId="0" fontId="109" fillId="0" borderId="14" xfId="0" applyFont="1" applyBorder="1"/>
    <xf numFmtId="174" fontId="98" fillId="54" borderId="22" xfId="0" applyNumberFormat="1" applyFont="1" applyFill="1" applyBorder="1"/>
    <xf numFmtId="174" fontId="98" fillId="54" borderId="12" xfId="0" applyNumberFormat="1" applyFont="1" applyFill="1" applyBorder="1"/>
    <xf numFmtId="0" fontId="109" fillId="0" borderId="13" xfId="0" applyFont="1" applyBorder="1"/>
    <xf numFmtId="0" fontId="109" fillId="0" borderId="0" xfId="0" applyFont="1"/>
    <xf numFmtId="174" fontId="110" fillId="54" borderId="22" xfId="0" applyNumberFormat="1" applyFont="1" applyFill="1" applyBorder="1"/>
    <xf numFmtId="174" fontId="110" fillId="54" borderId="12" xfId="0" applyNumberFormat="1" applyFont="1" applyFill="1" applyBorder="1"/>
    <xf numFmtId="0" fontId="109" fillId="0" borderId="18" xfId="0" applyFont="1" applyBorder="1"/>
    <xf numFmtId="0" fontId="55" fillId="37" borderId="22" xfId="53" applyFont="1" applyFill="1" applyBorder="1"/>
    <xf numFmtId="174" fontId="111" fillId="38" borderId="38" xfId="0" applyNumberFormat="1" applyFont="1" applyFill="1" applyBorder="1"/>
    <xf numFmtId="0" fontId="109" fillId="0" borderId="27" xfId="0" applyFont="1" applyBorder="1"/>
    <xf numFmtId="174" fontId="111" fillId="38" borderId="0" xfId="0" applyNumberFormat="1" applyFont="1" applyFill="1"/>
    <xf numFmtId="0" fontId="49" fillId="0" borderId="36" xfId="0" applyFont="1" applyBorder="1"/>
    <xf numFmtId="182" fontId="33" fillId="41" borderId="0" xfId="0" applyNumberFormat="1" applyFont="1" applyFill="1" applyAlignment="1">
      <alignment horizontal="center"/>
    </xf>
    <xf numFmtId="183" fontId="18" fillId="46" borderId="22" xfId="0" applyNumberFormat="1" applyFont="1" applyFill="1" applyBorder="1" applyAlignment="1">
      <alignment horizontal="right"/>
    </xf>
    <xf numFmtId="183" fontId="18" fillId="46" borderId="13" xfId="0" applyNumberFormat="1" applyFont="1" applyFill="1" applyBorder="1" applyAlignment="1">
      <alignment horizontal="right"/>
    </xf>
    <xf numFmtId="183" fontId="18" fillId="47" borderId="31" xfId="0" applyNumberFormat="1" applyFont="1" applyFill="1" applyBorder="1" applyAlignment="1">
      <alignment horizontal="right"/>
    </xf>
    <xf numFmtId="183" fontId="18" fillId="39" borderId="33" xfId="0" applyNumberFormat="1" applyFont="1" applyFill="1" applyBorder="1" applyAlignment="1">
      <alignment horizontal="right"/>
    </xf>
    <xf numFmtId="183" fontId="48" fillId="50" borderId="33" xfId="0" applyNumberFormat="1" applyFont="1" applyFill="1" applyBorder="1" applyAlignment="1">
      <alignment horizontal="right"/>
    </xf>
    <xf numFmtId="183" fontId="18" fillId="53" borderId="21" xfId="0" applyNumberFormat="1" applyFont="1" applyFill="1" applyBorder="1" applyAlignment="1">
      <alignment horizontal="right"/>
    </xf>
    <xf numFmtId="183" fontId="18" fillId="46" borderId="0" xfId="0" applyNumberFormat="1" applyFont="1" applyFill="1"/>
    <xf numFmtId="183" fontId="18" fillId="46" borderId="27" xfId="0" applyNumberFormat="1" applyFont="1" applyFill="1" applyBorder="1"/>
    <xf numFmtId="183" fontId="18" fillId="46" borderId="36" xfId="0" applyNumberFormat="1" applyFont="1" applyFill="1" applyBorder="1"/>
    <xf numFmtId="183" fontId="50" fillId="0" borderId="13" xfId="0" applyNumberFormat="1" applyFont="1" applyBorder="1"/>
    <xf numFmtId="183" fontId="50" fillId="0" borderId="18" xfId="0" applyNumberFormat="1" applyFont="1" applyBorder="1"/>
    <xf numFmtId="183" fontId="50" fillId="0" borderId="27" xfId="0" applyNumberFormat="1" applyFont="1" applyBorder="1"/>
    <xf numFmtId="183" fontId="18" fillId="0" borderId="25" xfId="0" applyNumberFormat="1" applyFont="1" applyBorder="1"/>
    <xf numFmtId="183" fontId="59" fillId="51" borderId="0" xfId="57" applyNumberFormat="1" applyFont="1" applyFill="1" applyAlignment="1">
      <alignment horizontal="left"/>
    </xf>
    <xf numFmtId="183" fontId="34" fillId="51" borderId="0" xfId="57" applyNumberFormat="1" applyFont="1" applyFill="1"/>
    <xf numFmtId="183" fontId="34" fillId="51" borderId="0" xfId="57" applyNumberFormat="1" applyFont="1" applyFill="1" applyAlignment="1">
      <alignment horizontal="right"/>
    </xf>
    <xf numFmtId="183" fontId="34" fillId="56" borderId="25" xfId="58" applyNumberFormat="1" applyFont="1" applyFill="1" applyBorder="1" applyAlignment="1">
      <alignment horizontal="left"/>
    </xf>
    <xf numFmtId="183" fontId="34" fillId="40" borderId="12" xfId="59" applyNumberFormat="1" applyFont="1" applyFill="1" applyBorder="1" applyAlignment="1">
      <alignment horizontal="center"/>
    </xf>
    <xf numFmtId="183" fontId="34" fillId="40" borderId="25" xfId="59" applyNumberFormat="1" applyFont="1" applyFill="1" applyBorder="1" applyAlignment="1">
      <alignment horizontal="center"/>
    </xf>
    <xf numFmtId="183" fontId="38" fillId="44" borderId="42" xfId="51" applyNumberFormat="1" applyFont="1" applyFill="1" applyBorder="1" applyAlignment="1">
      <alignment horizontal="right"/>
    </xf>
    <xf numFmtId="183" fontId="37" fillId="44" borderId="42" xfId="51" applyNumberFormat="1" applyFont="1" applyFill="1" applyBorder="1" applyAlignment="1">
      <alignment horizontal="right"/>
    </xf>
    <xf numFmtId="183" fontId="38" fillId="44" borderId="33" xfId="51" applyNumberFormat="1" applyFont="1" applyFill="1" applyBorder="1" applyAlignment="1">
      <alignment horizontal="right"/>
    </xf>
    <xf numFmtId="172" fontId="18" fillId="38" borderId="31" xfId="0" applyNumberFormat="1" applyFont="1" applyFill="1" applyBorder="1"/>
    <xf numFmtId="172" fontId="18" fillId="34" borderId="14" xfId="0" applyNumberFormat="1" applyFont="1" applyFill="1" applyBorder="1"/>
    <xf numFmtId="178" fontId="18" fillId="0" borderId="14" xfId="0" applyNumberFormat="1" applyFont="1" applyBorder="1" applyAlignment="1">
      <alignment vertical="center"/>
    </xf>
    <xf numFmtId="178" fontId="29" fillId="38" borderId="19" xfId="2535" applyNumberFormat="1" applyFont="1" applyFill="1" applyBorder="1" applyAlignment="1" applyProtection="1"/>
    <xf numFmtId="178" fontId="25" fillId="33" borderId="0" xfId="2535" applyNumberFormat="1" applyFont="1" applyFill="1" applyAlignment="1">
      <alignment horizontal="left"/>
    </xf>
    <xf numFmtId="178" fontId="30" fillId="39" borderId="0" xfId="2535" applyNumberFormat="1" applyFont="1" applyFill="1" applyBorder="1" applyAlignment="1" applyProtection="1">
      <alignment horizontal="center"/>
    </xf>
    <xf numFmtId="178" fontId="31" fillId="33" borderId="0" xfId="2535" applyNumberFormat="1" applyFont="1" applyFill="1" applyAlignment="1">
      <alignment horizontal="center"/>
    </xf>
    <xf numFmtId="178" fontId="32" fillId="40" borderId="0" xfId="2535" applyNumberFormat="1" applyFont="1" applyFill="1" applyAlignment="1">
      <alignment horizontal="center"/>
    </xf>
    <xf numFmtId="178" fontId="18" fillId="0" borderId="18" xfId="2535" applyNumberFormat="1" applyFont="1" applyFill="1" applyBorder="1" applyAlignment="1" applyProtection="1"/>
    <xf numFmtId="178" fontId="0" fillId="0" borderId="0" xfId="2535" applyNumberFormat="1" applyFont="1"/>
    <xf numFmtId="178" fontId="33" fillId="41" borderId="0" xfId="2535" applyNumberFormat="1" applyFont="1" applyFill="1" applyBorder="1" applyAlignment="1" applyProtection="1">
      <alignment horizontal="center"/>
    </xf>
    <xf numFmtId="178" fontId="33" fillId="41" borderId="0" xfId="2535" applyNumberFormat="1" applyFont="1" applyFill="1" applyBorder="1" applyAlignment="1" applyProtection="1"/>
    <xf numFmtId="178" fontId="34" fillId="42" borderId="0" xfId="2535" applyNumberFormat="1" applyFont="1" applyFill="1" applyAlignment="1">
      <alignment horizontal="left"/>
    </xf>
    <xf numFmtId="178" fontId="19" fillId="0" borderId="0" xfId="2535" applyNumberFormat="1" applyFont="1"/>
    <xf numFmtId="178" fontId="18" fillId="0" borderId="0" xfId="2535" applyNumberFormat="1" applyFont="1" applyFill="1" applyBorder="1" applyAlignment="1" applyProtection="1"/>
    <xf numFmtId="178" fontId="35" fillId="43" borderId="41" xfId="2535" applyNumberFormat="1" applyFont="1" applyFill="1" applyBorder="1" applyAlignment="1" applyProtection="1">
      <alignment horizontal="right"/>
    </xf>
    <xf numFmtId="178" fontId="34" fillId="40" borderId="12" xfId="2535" applyNumberFormat="1" applyFont="1" applyFill="1" applyBorder="1" applyAlignment="1">
      <alignment horizontal="center"/>
    </xf>
    <xf numFmtId="178" fontId="36" fillId="40" borderId="12" xfId="2535" applyNumberFormat="1" applyFont="1" applyFill="1" applyBorder="1" applyAlignment="1">
      <alignment horizontal="center"/>
    </xf>
    <xf numFmtId="178" fontId="34" fillId="40" borderId="11" xfId="2535" applyNumberFormat="1" applyFont="1" applyFill="1" applyBorder="1" applyAlignment="1">
      <alignment horizontal="center"/>
    </xf>
    <xf numFmtId="178" fontId="37" fillId="40" borderId="41" xfId="2535" applyNumberFormat="1" applyFont="1" applyFill="1" applyBorder="1" applyAlignment="1">
      <alignment horizontal="right"/>
    </xf>
    <xf numFmtId="178" fontId="38" fillId="58" borderId="42" xfId="2535" applyNumberFormat="1" applyFont="1" applyFill="1" applyBorder="1" applyAlignment="1">
      <alignment horizontal="right"/>
    </xf>
    <xf numFmtId="178" fontId="18" fillId="0" borderId="12" xfId="2535" applyNumberFormat="1" applyFont="1" applyFill="1" applyBorder="1" applyAlignment="1" applyProtection="1">
      <alignment horizontal="right"/>
    </xf>
    <xf numFmtId="178" fontId="18" fillId="0" borderId="22" xfId="2535" applyNumberFormat="1" applyFont="1" applyFill="1" applyBorder="1" applyAlignment="1" applyProtection="1">
      <alignment horizontal="right"/>
    </xf>
    <xf numFmtId="178" fontId="38" fillId="44" borderId="42" xfId="2535" applyNumberFormat="1" applyFont="1" applyFill="1" applyBorder="1" applyAlignment="1">
      <alignment horizontal="right"/>
    </xf>
    <xf numFmtId="178" fontId="39" fillId="0" borderId="0" xfId="2535" applyNumberFormat="1" applyFont="1" applyBorder="1" applyAlignment="1" applyProtection="1">
      <alignment horizontal="left" vertical="top" wrapText="1" indent="1"/>
    </xf>
    <xf numFmtId="178" fontId="40" fillId="0" borderId="0" xfId="2535" applyNumberFormat="1" applyFont="1" applyBorder="1"/>
    <xf numFmtId="178" fontId="37" fillId="58" borderId="42" xfId="2535" applyNumberFormat="1" applyFont="1" applyFill="1" applyBorder="1" applyAlignment="1">
      <alignment horizontal="right"/>
    </xf>
    <xf numFmtId="178" fontId="37" fillId="44" borderId="42" xfId="2535" applyNumberFormat="1" applyFont="1" applyFill="1" applyBorder="1" applyAlignment="1">
      <alignment horizontal="right"/>
    </xf>
    <xf numFmtId="178" fontId="42" fillId="0" borderId="0" xfId="2535" applyNumberFormat="1" applyFont="1" applyBorder="1" applyAlignment="1">
      <alignment horizontal="center" vertical="top" wrapText="1"/>
    </xf>
    <xf numFmtId="178" fontId="38" fillId="44" borderId="43" xfId="2535" applyNumberFormat="1" applyFont="1" applyFill="1" applyBorder="1" applyAlignment="1">
      <alignment horizontal="right"/>
    </xf>
    <xf numFmtId="178" fontId="18" fillId="0" borderId="13" xfId="2535" applyNumberFormat="1" applyFont="1" applyFill="1" applyBorder="1" applyAlignment="1" applyProtection="1">
      <alignment horizontal="right"/>
    </xf>
    <xf numFmtId="178" fontId="18" fillId="0" borderId="12" xfId="2535" applyNumberFormat="1" applyFont="1" applyFill="1" applyBorder="1" applyAlignment="1" applyProtection="1"/>
    <xf numFmtId="178" fontId="18" fillId="0" borderId="25" xfId="2535" applyNumberFormat="1" applyFont="1" applyFill="1" applyBorder="1" applyAlignment="1" applyProtection="1"/>
    <xf numFmtId="178" fontId="18" fillId="0" borderId="22" xfId="2535" applyNumberFormat="1" applyFont="1" applyBorder="1" applyAlignment="1">
      <alignment horizontal="center"/>
    </xf>
    <xf numFmtId="178" fontId="43" fillId="47" borderId="12" xfId="2535" applyNumberFormat="1" applyFont="1" applyFill="1" applyBorder="1" applyAlignment="1" applyProtection="1">
      <alignment horizontal="center"/>
    </xf>
    <xf numFmtId="178" fontId="35" fillId="48" borderId="22" xfId="2535" applyNumberFormat="1" applyFont="1" applyFill="1" applyBorder="1" applyAlignment="1" applyProtection="1"/>
    <xf numFmtId="178" fontId="18" fillId="46" borderId="22" xfId="2535" applyNumberFormat="1" applyFont="1" applyFill="1" applyBorder="1" applyAlignment="1" applyProtection="1">
      <alignment horizontal="right"/>
    </xf>
    <xf numFmtId="178" fontId="44" fillId="49" borderId="0" xfId="2535" applyNumberFormat="1" applyFont="1" applyFill="1" applyAlignment="1">
      <alignment horizontal="center"/>
    </xf>
    <xf numFmtId="178" fontId="34" fillId="44" borderId="18" xfId="2535" applyNumberFormat="1" applyFont="1" applyFill="1" applyBorder="1" applyAlignment="1">
      <alignment horizontal="center"/>
    </xf>
    <xf numFmtId="178" fontId="35" fillId="50" borderId="22" xfId="2535" applyNumberFormat="1" applyFont="1" applyFill="1" applyBorder="1" applyAlignment="1" applyProtection="1">
      <alignment horizontal="right"/>
    </xf>
    <xf numFmtId="178" fontId="18" fillId="0" borderId="18" xfId="2535" applyNumberFormat="1" applyFont="1" applyBorder="1"/>
    <xf numFmtId="178" fontId="41" fillId="49" borderId="0" xfId="2535" applyNumberFormat="1" applyFont="1" applyFill="1"/>
    <xf numFmtId="178" fontId="18" fillId="46" borderId="13" xfId="2535" applyNumberFormat="1" applyFont="1" applyFill="1" applyBorder="1" applyAlignment="1" applyProtection="1">
      <alignment horizontal="right"/>
    </xf>
    <xf numFmtId="178" fontId="41" fillId="49" borderId="17" xfId="2535" applyNumberFormat="1" applyFont="1" applyFill="1" applyBorder="1"/>
    <xf numFmtId="178" fontId="45" fillId="49" borderId="28" xfId="2535" applyNumberFormat="1" applyFont="1" applyFill="1" applyBorder="1"/>
    <xf numFmtId="178" fontId="18" fillId="47" borderId="29" xfId="2535" applyNumberFormat="1" applyFont="1" applyFill="1" applyBorder="1" applyAlignment="1" applyProtection="1">
      <alignment horizontal="right"/>
    </xf>
    <xf numFmtId="178" fontId="18" fillId="47" borderId="30" xfId="2535" applyNumberFormat="1" applyFont="1" applyFill="1" applyBorder="1" applyAlignment="1" applyProtection="1">
      <alignment horizontal="right"/>
    </xf>
    <xf numFmtId="178" fontId="18" fillId="47" borderId="31" xfId="2535" applyNumberFormat="1" applyFont="1" applyFill="1" applyBorder="1" applyAlignment="1" applyProtection="1">
      <alignment horizontal="right"/>
    </xf>
    <xf numFmtId="178" fontId="41" fillId="33" borderId="19" xfId="2535" applyNumberFormat="1" applyFont="1" applyFill="1" applyBorder="1"/>
    <xf numFmtId="178" fontId="45" fillId="33" borderId="25" xfId="2535" applyNumberFormat="1" applyFont="1" applyFill="1" applyBorder="1"/>
    <xf numFmtId="178" fontId="18" fillId="39" borderId="22" xfId="2535" applyNumberFormat="1" applyFont="1" applyFill="1" applyBorder="1" applyAlignment="1" applyProtection="1">
      <alignment horizontal="right"/>
    </xf>
    <xf numFmtId="178" fontId="18" fillId="39" borderId="32" xfId="2535" applyNumberFormat="1" applyFont="1" applyFill="1" applyBorder="1" applyAlignment="1" applyProtection="1">
      <alignment horizontal="right"/>
    </xf>
    <xf numFmtId="178" fontId="18" fillId="39" borderId="33" xfId="2535" applyNumberFormat="1" applyFont="1" applyFill="1" applyBorder="1" applyAlignment="1" applyProtection="1">
      <alignment horizontal="right"/>
    </xf>
    <xf numFmtId="178" fontId="46" fillId="51" borderId="19" xfId="2535" applyNumberFormat="1" applyFont="1" applyFill="1" applyBorder="1"/>
    <xf numFmtId="178" fontId="47" fillId="51" borderId="25" xfId="2535" applyNumberFormat="1" applyFont="1" applyFill="1" applyBorder="1"/>
    <xf numFmtId="178" fontId="18" fillId="50" borderId="22" xfId="2535" applyNumberFormat="1" applyFont="1" applyFill="1" applyBorder="1" applyAlignment="1" applyProtection="1">
      <alignment horizontal="right"/>
    </xf>
    <xf numFmtId="178" fontId="18" fillId="50" borderId="32" xfId="2535" applyNumberFormat="1" applyFont="1" applyFill="1" applyBorder="1" applyAlignment="1" applyProtection="1">
      <alignment horizontal="right"/>
    </xf>
    <xf numFmtId="178" fontId="48" fillId="50" borderId="33" xfId="2535" applyNumberFormat="1" applyFont="1" applyFill="1" applyBorder="1" applyAlignment="1" applyProtection="1">
      <alignment horizontal="right"/>
    </xf>
    <xf numFmtId="178" fontId="41" fillId="52" borderId="19" xfId="2535" applyNumberFormat="1" applyFont="1" applyFill="1" applyBorder="1"/>
    <xf numFmtId="178" fontId="45" fillId="52" borderId="36" xfId="2535" applyNumberFormat="1" applyFont="1" applyFill="1" applyBorder="1"/>
    <xf numFmtId="178" fontId="18" fillId="53" borderId="22" xfId="2535" applyNumberFormat="1" applyFont="1" applyFill="1" applyBorder="1" applyAlignment="1" applyProtection="1">
      <alignment horizontal="right"/>
    </xf>
    <xf numFmtId="178" fontId="18" fillId="53" borderId="21" xfId="2535" applyNumberFormat="1" applyFont="1" applyFill="1" applyBorder="1" applyAlignment="1" applyProtection="1">
      <alignment horizontal="right"/>
    </xf>
    <xf numFmtId="178" fontId="18" fillId="0" borderId="13" xfId="2535" applyNumberFormat="1" applyFont="1" applyBorder="1"/>
    <xf numFmtId="178" fontId="36" fillId="42" borderId="27" xfId="2535" applyNumberFormat="1" applyFont="1" applyFill="1" applyBorder="1" applyAlignment="1">
      <alignment horizontal="right"/>
    </xf>
    <xf numFmtId="178" fontId="35" fillId="34" borderId="36" xfId="2535" applyNumberFormat="1" applyFont="1" applyFill="1" applyBorder="1" applyAlignment="1" applyProtection="1"/>
    <xf numFmtId="178" fontId="35" fillId="34" borderId="14" xfId="2535" applyNumberFormat="1" applyFont="1" applyFill="1" applyBorder="1" applyAlignment="1" applyProtection="1"/>
    <xf numFmtId="178" fontId="18" fillId="46" borderId="0" xfId="2535" applyNumberFormat="1" applyFont="1" applyFill="1" applyBorder="1" applyAlignment="1" applyProtection="1"/>
    <xf numFmtId="178" fontId="18" fillId="0" borderId="10" xfId="2535" applyNumberFormat="1" applyFont="1" applyBorder="1"/>
    <xf numFmtId="178" fontId="49" fillId="0" borderId="12" xfId="2535" applyNumberFormat="1" applyFont="1" applyBorder="1" applyAlignment="1">
      <alignment horizontal="right"/>
    </xf>
    <xf numFmtId="178" fontId="35" fillId="48" borderId="12" xfId="2535" applyNumberFormat="1" applyFont="1" applyFill="1" applyBorder="1" applyAlignment="1" applyProtection="1"/>
    <xf numFmtId="178" fontId="18" fillId="46" borderId="27" xfId="2535" applyNumberFormat="1" applyFont="1" applyFill="1" applyBorder="1" applyAlignment="1" applyProtection="1"/>
    <xf numFmtId="178" fontId="19" fillId="0" borderId="40" xfId="2535" applyNumberFormat="1" applyFont="1" applyBorder="1"/>
    <xf numFmtId="178" fontId="49" fillId="0" borderId="36" xfId="2535" applyNumberFormat="1" applyFont="1" applyBorder="1" applyAlignment="1">
      <alignment horizontal="right"/>
    </xf>
    <xf numFmtId="178" fontId="18" fillId="46" borderId="36" xfId="2535" applyNumberFormat="1" applyFont="1" applyFill="1" applyBorder="1" applyAlignment="1" applyProtection="1"/>
    <xf numFmtId="178" fontId="51" fillId="0" borderId="40" xfId="2535" applyNumberFormat="1" applyFont="1" applyBorder="1"/>
    <xf numFmtId="178" fontId="52" fillId="0" borderId="36" xfId="2535" applyNumberFormat="1" applyFont="1" applyBorder="1" applyAlignment="1">
      <alignment horizontal="right"/>
    </xf>
    <xf numFmtId="178" fontId="35" fillId="54" borderId="12" xfId="2535" applyNumberFormat="1" applyFont="1" applyFill="1" applyBorder="1" applyAlignment="1" applyProtection="1"/>
    <xf numFmtId="178" fontId="35" fillId="54" borderId="22" xfId="2535" applyNumberFormat="1" applyFont="1" applyFill="1" applyBorder="1" applyAlignment="1" applyProtection="1"/>
    <xf numFmtId="178" fontId="50" fillId="0" borderId="13" xfId="2535" applyNumberFormat="1" applyFont="1" applyFill="1" applyBorder="1" applyAlignment="1" applyProtection="1"/>
    <xf numFmtId="178" fontId="52" fillId="0" borderId="12" xfId="2535" applyNumberFormat="1" applyFont="1" applyBorder="1" applyAlignment="1">
      <alignment horizontal="right"/>
    </xf>
    <xf numFmtId="178" fontId="53" fillId="54" borderId="12" xfId="2535" applyNumberFormat="1" applyFont="1" applyFill="1" applyBorder="1" applyAlignment="1" applyProtection="1"/>
    <xf numFmtId="178" fontId="53" fillId="54" borderId="22" xfId="2535" applyNumberFormat="1" applyFont="1" applyFill="1" applyBorder="1" applyAlignment="1" applyProtection="1"/>
    <xf numFmtId="178" fontId="50" fillId="0" borderId="18" xfId="2535" applyNumberFormat="1" applyFont="1" applyFill="1" applyBorder="1" applyAlignment="1" applyProtection="1"/>
    <xf numFmtId="178" fontId="54" fillId="37" borderId="37" xfId="2535" applyNumberFormat="1" applyFont="1" applyFill="1" applyBorder="1"/>
    <xf numFmtId="178" fontId="55" fillId="37" borderId="25" xfId="2535" applyNumberFormat="1" applyFont="1" applyFill="1" applyBorder="1" applyAlignment="1">
      <alignment horizontal="right"/>
    </xf>
    <xf numFmtId="178" fontId="56" fillId="38" borderId="38" xfId="2535" applyNumberFormat="1" applyFont="1" applyFill="1" applyBorder="1" applyAlignment="1" applyProtection="1"/>
    <xf numFmtId="178" fontId="50" fillId="0" borderId="27" xfId="2535" applyNumberFormat="1" applyFont="1" applyFill="1" applyBorder="1" applyAlignment="1" applyProtection="1"/>
    <xf numFmtId="178" fontId="56" fillId="38" borderId="35" xfId="2535" applyNumberFormat="1" applyFont="1" applyFill="1" applyBorder="1" applyAlignment="1" applyProtection="1"/>
    <xf numFmtId="178" fontId="59" fillId="51" borderId="0" xfId="2535" applyNumberFormat="1" applyFont="1" applyFill="1" applyAlignment="1">
      <alignment horizontal="left"/>
    </xf>
    <xf numFmtId="178" fontId="34" fillId="51" borderId="0" xfId="2535" applyNumberFormat="1" applyFont="1" applyFill="1"/>
    <xf numFmtId="178" fontId="34" fillId="51" borderId="0" xfId="2535" applyNumberFormat="1" applyFont="1" applyFill="1" applyAlignment="1">
      <alignment horizontal="right"/>
    </xf>
    <xf numFmtId="178" fontId="18" fillId="0" borderId="46" xfId="2535" applyNumberFormat="1" applyFont="1" applyFill="1" applyBorder="1" applyAlignment="1" applyProtection="1">
      <alignment horizontal="right"/>
    </xf>
    <xf numFmtId="178" fontId="34" fillId="56" borderId="25" xfId="2535" applyNumberFormat="1" applyFont="1" applyFill="1" applyBorder="1" applyAlignment="1">
      <alignment horizontal="left"/>
    </xf>
    <xf numFmtId="178" fontId="37" fillId="40" borderId="46" xfId="2535" applyNumberFormat="1" applyFont="1" applyFill="1" applyBorder="1" applyAlignment="1">
      <alignment horizontal="right"/>
    </xf>
    <xf numFmtId="178" fontId="34" fillId="40" borderId="25" xfId="2535" applyNumberFormat="1" applyFont="1" applyFill="1" applyBorder="1" applyAlignment="1">
      <alignment horizontal="center"/>
    </xf>
    <xf numFmtId="178" fontId="18" fillId="45" borderId="12" xfId="2535" applyNumberFormat="1" applyFont="1" applyFill="1" applyBorder="1" applyAlignment="1" applyProtection="1">
      <alignment horizontal="right"/>
    </xf>
    <xf numFmtId="178" fontId="18" fillId="45" borderId="22" xfId="2535" applyNumberFormat="1" applyFont="1" applyFill="1" applyBorder="1" applyAlignment="1" applyProtection="1">
      <alignment horizontal="right"/>
    </xf>
    <xf numFmtId="179" fontId="18" fillId="38" borderId="31" xfId="2535" applyNumberFormat="1" applyFont="1" applyFill="1" applyBorder="1" applyAlignment="1" applyProtection="1"/>
    <xf numFmtId="179" fontId="18" fillId="34" borderId="14" xfId="2535" applyNumberFormat="1" applyFont="1" applyFill="1" applyBorder="1" applyAlignment="1" applyProtection="1"/>
    <xf numFmtId="179" fontId="18" fillId="38" borderId="43" xfId="2535" applyNumberFormat="1" applyFont="1" applyFill="1" applyBorder="1" applyAlignment="1" applyProtection="1"/>
    <xf numFmtId="174" fontId="18" fillId="0" borderId="14" xfId="0" applyNumberFormat="1" applyFont="1" applyBorder="1" applyAlignment="1">
      <alignment horizontal="center"/>
    </xf>
    <xf numFmtId="174" fontId="18" fillId="35" borderId="11" xfId="0" applyNumberFormat="1" applyFont="1" applyFill="1" applyBorder="1" applyAlignment="1">
      <alignment horizontal="center"/>
    </xf>
    <xf numFmtId="174" fontId="18" fillId="36" borderId="11" xfId="0" applyNumberFormat="1" applyFont="1" applyFill="1" applyBorder="1"/>
    <xf numFmtId="179" fontId="18" fillId="0" borderId="12" xfId="2535" applyNumberFormat="1" applyFont="1" applyFill="1" applyBorder="1" applyAlignment="1" applyProtection="1">
      <alignment horizontal="right"/>
    </xf>
    <xf numFmtId="179" fontId="18" fillId="0" borderId="22" xfId="2535" applyNumberFormat="1" applyFont="1" applyFill="1" applyBorder="1" applyAlignment="1" applyProtection="1">
      <alignment horizontal="right"/>
    </xf>
    <xf numFmtId="179" fontId="18" fillId="0" borderId="10" xfId="2535" applyNumberFormat="1" applyFont="1" applyFill="1" applyBorder="1" applyAlignment="1" applyProtection="1">
      <alignment horizontal="right"/>
    </xf>
    <xf numFmtId="179" fontId="38" fillId="44" borderId="42" xfId="2535" applyNumberFormat="1" applyFont="1" applyFill="1" applyBorder="1" applyAlignment="1">
      <alignment horizontal="right"/>
    </xf>
    <xf numFmtId="179" fontId="41" fillId="45" borderId="12" xfId="2535" applyNumberFormat="1" applyFont="1" applyFill="1" applyBorder="1" applyAlignment="1" applyProtection="1">
      <alignment horizontal="right"/>
    </xf>
    <xf numFmtId="179" fontId="41" fillId="45" borderId="22" xfId="2535" applyNumberFormat="1" applyFont="1" applyFill="1" applyBorder="1" applyAlignment="1" applyProtection="1">
      <alignment horizontal="right"/>
    </xf>
    <xf numFmtId="179" fontId="41" fillId="45" borderId="10" xfId="2535" applyNumberFormat="1" applyFont="1" applyFill="1" applyBorder="1" applyAlignment="1" applyProtection="1">
      <alignment horizontal="right"/>
    </xf>
    <xf numFmtId="179" fontId="37" fillId="44" borderId="42" xfId="2535" applyNumberFormat="1" applyFont="1" applyFill="1" applyBorder="1" applyAlignment="1">
      <alignment horizontal="right"/>
    </xf>
    <xf numFmtId="179" fontId="18" fillId="0" borderId="27" xfId="2535" applyNumberFormat="1" applyFont="1" applyFill="1" applyBorder="1" applyAlignment="1" applyProtection="1">
      <alignment horizontal="right"/>
    </xf>
    <xf numFmtId="179" fontId="18" fillId="0" borderId="13" xfId="2535" applyNumberFormat="1" applyFont="1" applyFill="1" applyBorder="1" applyAlignment="1" applyProtection="1">
      <alignment horizontal="right"/>
    </xf>
    <xf numFmtId="179" fontId="18" fillId="0" borderId="39" xfId="2535" applyNumberFormat="1" applyFont="1" applyFill="1" applyBorder="1" applyAlignment="1" applyProtection="1">
      <alignment horizontal="right"/>
    </xf>
    <xf numFmtId="179" fontId="38" fillId="44" borderId="33" xfId="2535" applyNumberFormat="1" applyFont="1" applyFill="1" applyBorder="1" applyAlignment="1">
      <alignment horizontal="right"/>
    </xf>
    <xf numFmtId="179" fontId="18" fillId="0" borderId="11" xfId="2535" applyNumberFormat="1" applyFont="1" applyFill="1" applyBorder="1" applyAlignment="1" applyProtection="1">
      <alignment horizontal="center"/>
    </xf>
    <xf numFmtId="179" fontId="18" fillId="0" borderId="12" xfId="2535" applyNumberFormat="1" applyFont="1" applyFill="1" applyBorder="1" applyAlignment="1" applyProtection="1">
      <alignment horizontal="center"/>
    </xf>
    <xf numFmtId="179" fontId="18" fillId="0" borderId="0" xfId="2535" applyNumberFormat="1" applyFont="1" applyFill="1" applyBorder="1" applyAlignment="1" applyProtection="1">
      <alignment horizontal="center"/>
    </xf>
    <xf numFmtId="179" fontId="35" fillId="48" borderId="22" xfId="2535" applyNumberFormat="1" applyFont="1" applyFill="1" applyBorder="1" applyAlignment="1" applyProtection="1"/>
    <xf numFmtId="174" fontId="18" fillId="0" borderId="12" xfId="0" applyNumberFormat="1" applyFont="1" applyBorder="1" applyAlignment="1">
      <alignment horizontal="center"/>
    </xf>
    <xf numFmtId="174" fontId="18" fillId="0" borderId="0" xfId="0" applyNumberFormat="1" applyFont="1" applyAlignment="1">
      <alignment horizontal="center"/>
    </xf>
    <xf numFmtId="174" fontId="35" fillId="46" borderId="22" xfId="0" applyNumberFormat="1" applyFont="1" applyFill="1" applyBorder="1" applyAlignment="1">
      <alignment horizontal="center"/>
    </xf>
    <xf numFmtId="174" fontId="18" fillId="46" borderId="22" xfId="0" applyNumberFormat="1" applyFont="1" applyFill="1" applyBorder="1" applyAlignment="1">
      <alignment horizontal="right"/>
    </xf>
    <xf numFmtId="174" fontId="18" fillId="46" borderId="13" xfId="0" applyNumberFormat="1" applyFont="1" applyFill="1" applyBorder="1" applyAlignment="1">
      <alignment horizontal="right"/>
    </xf>
    <xf numFmtId="174" fontId="18" fillId="47" borderId="31" xfId="0" applyNumberFormat="1" applyFont="1" applyFill="1" applyBorder="1" applyAlignment="1">
      <alignment horizontal="right"/>
    </xf>
    <xf numFmtId="174" fontId="18" fillId="39" borderId="33" xfId="0" applyNumberFormat="1" applyFont="1" applyFill="1" applyBorder="1" applyAlignment="1">
      <alignment horizontal="right"/>
    </xf>
    <xf numFmtId="174" fontId="48" fillId="50" borderId="33" xfId="0" applyNumberFormat="1" applyFont="1" applyFill="1" applyBorder="1" applyAlignment="1">
      <alignment horizontal="right"/>
    </xf>
    <xf numFmtId="174" fontId="18" fillId="53" borderId="21" xfId="0" applyNumberFormat="1" applyFont="1" applyFill="1" applyBorder="1" applyAlignment="1">
      <alignment horizontal="right"/>
    </xf>
    <xf numFmtId="174" fontId="35" fillId="34" borderId="36" xfId="0" applyNumberFormat="1" applyFont="1" applyFill="1" applyBorder="1"/>
    <xf numFmtId="174" fontId="18" fillId="46" borderId="0" xfId="0" applyNumberFormat="1" applyFont="1" applyFill="1"/>
    <xf numFmtId="174" fontId="18" fillId="46" borderId="27" xfId="0" applyNumberFormat="1" applyFont="1" applyFill="1" applyBorder="1"/>
    <xf numFmtId="174" fontId="18" fillId="46" borderId="36" xfId="0" applyNumberFormat="1" applyFont="1" applyFill="1" applyBorder="1"/>
    <xf numFmtId="174" fontId="50" fillId="0" borderId="13" xfId="0" applyNumberFormat="1" applyFont="1" applyBorder="1"/>
    <xf numFmtId="174" fontId="50" fillId="0" borderId="18" xfId="0" applyNumberFormat="1" applyFont="1" applyBorder="1"/>
    <xf numFmtId="174" fontId="50" fillId="0" borderId="27" xfId="0" applyNumberFormat="1" applyFont="1" applyBorder="1"/>
    <xf numFmtId="174" fontId="18" fillId="0" borderId="25" xfId="0" applyNumberFormat="1" applyFont="1" applyBorder="1"/>
    <xf numFmtId="174" fontId="59" fillId="51" borderId="0" xfId="57" applyNumberFormat="1" applyFont="1" applyFill="1" applyAlignment="1">
      <alignment horizontal="left"/>
    </xf>
    <xf numFmtId="174" fontId="34" fillId="51" borderId="0" xfId="57" applyNumberFormat="1" applyFont="1" applyFill="1"/>
    <xf numFmtId="174" fontId="34" fillId="51" borderId="0" xfId="57" applyNumberFormat="1" applyFont="1" applyFill="1" applyAlignment="1">
      <alignment horizontal="right"/>
    </xf>
    <xf numFmtId="174" fontId="18" fillId="0" borderId="46" xfId="0" applyNumberFormat="1" applyFont="1" applyBorder="1" applyAlignment="1">
      <alignment horizontal="right"/>
    </xf>
    <xf numFmtId="174" fontId="34" fillId="56" borderId="25" xfId="58" applyNumberFormat="1" applyFont="1" applyFill="1" applyBorder="1" applyAlignment="1">
      <alignment horizontal="left"/>
    </xf>
    <xf numFmtId="174" fontId="34" fillId="40" borderId="12" xfId="59" applyNumberFormat="1" applyFont="1" applyFill="1" applyBorder="1" applyAlignment="1">
      <alignment horizontal="center"/>
    </xf>
    <xf numFmtId="174" fontId="34" fillId="40" borderId="25" xfId="59" applyNumberFormat="1" applyFont="1" applyFill="1" applyBorder="1" applyAlignment="1">
      <alignment horizontal="center"/>
    </xf>
    <xf numFmtId="174" fontId="18" fillId="45" borderId="12" xfId="0" applyNumberFormat="1" applyFont="1" applyFill="1" applyBorder="1" applyAlignment="1">
      <alignment horizontal="right"/>
    </xf>
    <xf numFmtId="174" fontId="18" fillId="45" borderId="22" xfId="0" applyNumberFormat="1" applyFont="1" applyFill="1" applyBorder="1" applyAlignment="1">
      <alignment horizontal="right"/>
    </xf>
    <xf numFmtId="178" fontId="49" fillId="0" borderId="12" xfId="0" applyNumberFormat="1" applyFont="1" applyBorder="1" applyAlignment="1">
      <alignment horizontal="right"/>
    </xf>
    <xf numFmtId="178" fontId="49" fillId="0" borderId="22" xfId="0" applyNumberFormat="1" applyFont="1" applyBorder="1" applyAlignment="1">
      <alignment horizontal="right"/>
    </xf>
    <xf numFmtId="178" fontId="49" fillId="0" borderId="10" xfId="0" applyNumberFormat="1" applyFont="1" applyBorder="1" applyAlignment="1">
      <alignment horizontal="right"/>
    </xf>
    <xf numFmtId="178" fontId="104" fillId="44" borderId="42" xfId="51" applyNumberFormat="1" applyFont="1" applyFill="1" applyBorder="1" applyAlignment="1">
      <alignment horizontal="right"/>
    </xf>
    <xf numFmtId="178" fontId="92" fillId="45" borderId="12" xfId="0" applyNumberFormat="1" applyFont="1" applyFill="1" applyBorder="1" applyAlignment="1">
      <alignment horizontal="right"/>
    </xf>
    <xf numFmtId="178" fontId="92" fillId="45" borderId="22" xfId="0" applyNumberFormat="1" applyFont="1" applyFill="1" applyBorder="1" applyAlignment="1">
      <alignment horizontal="right"/>
    </xf>
    <xf numFmtId="178" fontId="92" fillId="45" borderId="10" xfId="0" applyNumberFormat="1" applyFont="1" applyFill="1" applyBorder="1" applyAlignment="1">
      <alignment horizontal="right"/>
    </xf>
    <xf numFmtId="178" fontId="49" fillId="0" borderId="27" xfId="0" applyNumberFormat="1" applyFont="1" applyBorder="1" applyAlignment="1">
      <alignment horizontal="right"/>
    </xf>
    <xf numFmtId="178" fontId="49" fillId="0" borderId="13" xfId="0" applyNumberFormat="1" applyFont="1" applyBorder="1" applyAlignment="1">
      <alignment horizontal="right"/>
    </xf>
    <xf numFmtId="178" fontId="49" fillId="0" borderId="39" xfId="0" applyNumberFormat="1" applyFont="1" applyBorder="1" applyAlignment="1">
      <alignment horizontal="right"/>
    </xf>
    <xf numFmtId="178" fontId="104" fillId="44" borderId="33" xfId="51" applyNumberFormat="1" applyFont="1" applyFill="1" applyBorder="1" applyAlignment="1">
      <alignment horizontal="right"/>
    </xf>
    <xf numFmtId="168" fontId="49" fillId="38" borderId="31" xfId="0" applyNumberFormat="1" applyFont="1" applyFill="1" applyBorder="1"/>
    <xf numFmtId="174" fontId="18" fillId="0" borderId="10" xfId="0" applyNumberFormat="1" applyFont="1" applyBorder="1" applyAlignment="1">
      <alignment horizontal="right"/>
    </xf>
    <xf numFmtId="174" fontId="38" fillId="44" borderId="42" xfId="51" applyNumberFormat="1" applyFont="1" applyFill="1" applyBorder="1" applyAlignment="1">
      <alignment horizontal="right"/>
    </xf>
    <xf numFmtId="174" fontId="41" fillId="45" borderId="12" xfId="0" applyNumberFormat="1" applyFont="1" applyFill="1" applyBorder="1" applyAlignment="1">
      <alignment horizontal="right"/>
    </xf>
    <xf numFmtId="174" fontId="41" fillId="45" borderId="22" xfId="0" applyNumberFormat="1" applyFont="1" applyFill="1" applyBorder="1" applyAlignment="1">
      <alignment horizontal="right"/>
    </xf>
    <xf numFmtId="174" fontId="41" fillId="45" borderId="10" xfId="0" applyNumberFormat="1" applyFont="1" applyFill="1" applyBorder="1" applyAlignment="1">
      <alignment horizontal="right"/>
    </xf>
    <xf numFmtId="174" fontId="37" fillId="44" borderId="42" xfId="51" applyNumberFormat="1" applyFont="1" applyFill="1" applyBorder="1" applyAlignment="1">
      <alignment horizontal="right"/>
    </xf>
    <xf numFmtId="174" fontId="18" fillId="0" borderId="27" xfId="0" applyNumberFormat="1" applyFont="1" applyBorder="1" applyAlignment="1">
      <alignment horizontal="right"/>
    </xf>
    <xf numFmtId="174" fontId="18" fillId="0" borderId="39" xfId="0" applyNumberFormat="1" applyFont="1" applyBorder="1" applyAlignment="1">
      <alignment horizontal="right"/>
    </xf>
    <xf numFmtId="174" fontId="38" fillId="44" borderId="33" xfId="51" applyNumberFormat="1" applyFont="1" applyFill="1" applyBorder="1" applyAlignment="1">
      <alignment horizontal="right"/>
    </xf>
    <xf numFmtId="181" fontId="18" fillId="0" borderId="22" xfId="2533" applyNumberFormat="1" applyFont="1" applyFill="1" applyBorder="1" applyAlignment="1" applyProtection="1">
      <alignment horizontal="right"/>
    </xf>
    <xf numFmtId="181" fontId="18" fillId="0" borderId="0" xfId="2533" applyNumberFormat="1" applyFont="1" applyFill="1" applyBorder="1" applyAlignment="1" applyProtection="1"/>
    <xf numFmtId="44" fontId="35" fillId="34" borderId="18" xfId="2533" applyFont="1" applyFill="1" applyBorder="1" applyAlignment="1" applyProtection="1"/>
    <xf numFmtId="44" fontId="18" fillId="53" borderId="11" xfId="2533" applyFont="1" applyFill="1" applyBorder="1" applyAlignment="1" applyProtection="1">
      <alignment horizontal="center"/>
    </xf>
    <xf numFmtId="44" fontId="18" fillId="53" borderId="11" xfId="2533" applyFont="1" applyFill="1" applyBorder="1" applyAlignment="1" applyProtection="1"/>
    <xf numFmtId="184" fontId="35" fillId="48" borderId="22" xfId="0" applyNumberFormat="1" applyFont="1" applyFill="1" applyBorder="1"/>
    <xf numFmtId="1" fontId="18" fillId="0" borderId="0" xfId="0" applyNumberFormat="1" applyFont="1" applyAlignment="1">
      <alignment horizontal="center"/>
    </xf>
    <xf numFmtId="0" fontId="114" fillId="62" borderId="63" xfId="0" applyFont="1" applyFill="1" applyBorder="1" applyAlignment="1">
      <alignment horizontal="left" vertical="top" wrapText="1"/>
    </xf>
    <xf numFmtId="0" fontId="114" fillId="62" borderId="64" xfId="0" applyFont="1" applyFill="1" applyBorder="1" applyAlignment="1">
      <alignment horizontal="left" vertical="center" wrapText="1" indent="1"/>
    </xf>
    <xf numFmtId="0" fontId="114" fillId="62" borderId="65" xfId="0" applyFont="1" applyFill="1" applyBorder="1" applyAlignment="1">
      <alignment horizontal="left" vertical="top" wrapText="1"/>
    </xf>
    <xf numFmtId="0" fontId="113" fillId="62" borderId="62" xfId="0" applyFont="1" applyFill="1" applyBorder="1" applyAlignment="1">
      <alignment horizontal="left" vertical="top" wrapText="1"/>
    </xf>
    <xf numFmtId="0" fontId="116" fillId="62" borderId="62" xfId="0" applyFont="1" applyFill="1" applyBorder="1" applyAlignment="1">
      <alignment horizontal="left" vertical="top" wrapText="1"/>
    </xf>
    <xf numFmtId="178" fontId="18" fillId="34" borderId="14" xfId="0" applyNumberFormat="1" applyFont="1" applyFill="1" applyBorder="1"/>
    <xf numFmtId="178" fontId="18" fillId="38" borderId="43" xfId="0" applyNumberFormat="1" applyFont="1" applyFill="1" applyBorder="1"/>
    <xf numFmtId="178" fontId="18" fillId="0" borderId="14" xfId="2533" applyNumberFormat="1" applyFont="1" applyFill="1" applyBorder="1" applyAlignment="1" applyProtection="1">
      <alignment horizontal="center"/>
    </xf>
    <xf numFmtId="44" fontId="18" fillId="0" borderId="11" xfId="2533" applyFont="1" applyBorder="1" applyAlignment="1">
      <alignment horizontal="center"/>
    </xf>
    <xf numFmtId="0" fontId="114" fillId="62" borderId="66" xfId="0" applyFont="1" applyFill="1" applyBorder="1" applyAlignment="1">
      <alignment horizontal="left" vertical="center" wrapText="1" indent="1"/>
    </xf>
    <xf numFmtId="0" fontId="114" fillId="62" borderId="67" xfId="0" applyFont="1" applyFill="1" applyBorder="1" applyAlignment="1">
      <alignment horizontal="left" vertical="top" wrapText="1"/>
    </xf>
    <xf numFmtId="0" fontId="119" fillId="62" borderId="63" xfId="0" applyFont="1" applyFill="1" applyBorder="1" applyAlignment="1">
      <alignment horizontal="left" vertical="top" wrapText="1"/>
    </xf>
    <xf numFmtId="0" fontId="119" fillId="62" borderId="66" xfId="0" applyFont="1" applyFill="1" applyBorder="1" applyAlignment="1">
      <alignment horizontal="left" vertical="center" wrapText="1" indent="1"/>
    </xf>
    <xf numFmtId="0" fontId="119" fillId="62" borderId="67" xfId="0" applyFont="1" applyFill="1" applyBorder="1" applyAlignment="1">
      <alignment horizontal="left" vertical="top" wrapText="1"/>
    </xf>
    <xf numFmtId="0" fontId="119" fillId="62" borderId="64" xfId="0" applyFont="1" applyFill="1" applyBorder="1" applyAlignment="1">
      <alignment horizontal="left" vertical="center" wrapText="1" indent="1"/>
    </xf>
    <xf numFmtId="0" fontId="119" fillId="62" borderId="65" xfId="0" applyFont="1" applyFill="1" applyBorder="1" applyAlignment="1">
      <alignment horizontal="left" vertical="top" wrapText="1"/>
    </xf>
    <xf numFmtId="0" fontId="121" fillId="62" borderId="62" xfId="0" applyFont="1" applyFill="1" applyBorder="1" applyAlignment="1">
      <alignment horizontal="left" vertical="top" wrapText="1"/>
    </xf>
    <xf numFmtId="185" fontId="18" fillId="38" borderId="31" xfId="2533" applyNumberFormat="1" applyFont="1" applyFill="1" applyBorder="1" applyAlignment="1" applyProtection="1"/>
    <xf numFmtId="185" fontId="18" fillId="38" borderId="43" xfId="2533" applyNumberFormat="1" applyFont="1" applyFill="1" applyBorder="1" applyAlignment="1" applyProtection="1"/>
    <xf numFmtId="186" fontId="18" fillId="0" borderId="14" xfId="0" applyNumberFormat="1" applyFont="1" applyBorder="1" applyAlignment="1">
      <alignment horizontal="center"/>
    </xf>
    <xf numFmtId="186" fontId="18" fillId="38" borderId="13" xfId="0" applyNumberFormat="1" applyFont="1" applyFill="1" applyBorder="1"/>
    <xf numFmtId="186" fontId="18" fillId="34" borderId="14" xfId="0" applyNumberFormat="1" applyFont="1" applyFill="1" applyBorder="1"/>
    <xf numFmtId="186" fontId="18" fillId="38" borderId="20" xfId="0" applyNumberFormat="1" applyFont="1" applyFill="1" applyBorder="1"/>
    <xf numFmtId="187" fontId="18" fillId="38" borderId="31" xfId="0" applyNumberFormat="1" applyFont="1" applyFill="1" applyBorder="1"/>
    <xf numFmtId="187" fontId="18" fillId="34" borderId="14" xfId="0" applyNumberFormat="1" applyFont="1" applyFill="1" applyBorder="1"/>
    <xf numFmtId="187" fontId="18" fillId="38" borderId="43" xfId="0" applyNumberFormat="1" applyFont="1" applyFill="1" applyBorder="1"/>
    <xf numFmtId="188" fontId="18" fillId="0" borderId="11" xfId="0" applyNumberFormat="1" applyFont="1" applyBorder="1" applyAlignment="1">
      <alignment horizontal="center"/>
    </xf>
    <xf numFmtId="188" fontId="18" fillId="35" borderId="11" xfId="0" applyNumberFormat="1" applyFont="1" applyFill="1" applyBorder="1" applyAlignment="1">
      <alignment horizontal="center"/>
    </xf>
    <xf numFmtId="188" fontId="18" fillId="36" borderId="11" xfId="0" applyNumberFormat="1" applyFont="1" applyFill="1" applyBorder="1"/>
    <xf numFmtId="188" fontId="18" fillId="0" borderId="12" xfId="0" applyNumberFormat="1" applyFont="1" applyBorder="1" applyAlignment="1">
      <alignment horizontal="right"/>
    </xf>
    <xf numFmtId="188" fontId="18" fillId="0" borderId="22" xfId="0" applyNumberFormat="1" applyFont="1" applyBorder="1" applyAlignment="1">
      <alignment horizontal="right"/>
    </xf>
    <xf numFmtId="188" fontId="18" fillId="0" borderId="10" xfId="0" applyNumberFormat="1" applyFont="1" applyBorder="1" applyAlignment="1">
      <alignment horizontal="right"/>
    </xf>
    <xf numFmtId="188" fontId="41" fillId="45" borderId="12" xfId="0" applyNumberFormat="1" applyFont="1" applyFill="1" applyBorder="1" applyAlignment="1">
      <alignment horizontal="right"/>
    </xf>
    <xf numFmtId="188" fontId="41" fillId="45" borderId="22" xfId="0" applyNumberFormat="1" applyFont="1" applyFill="1" applyBorder="1" applyAlignment="1">
      <alignment horizontal="right"/>
    </xf>
    <xf numFmtId="188" fontId="41" fillId="45" borderId="10" xfId="0" applyNumberFormat="1" applyFont="1" applyFill="1" applyBorder="1" applyAlignment="1">
      <alignment horizontal="right"/>
    </xf>
    <xf numFmtId="188" fontId="18" fillId="0" borderId="27" xfId="0" applyNumberFormat="1" applyFont="1" applyBorder="1" applyAlignment="1">
      <alignment horizontal="right"/>
    </xf>
    <xf numFmtId="188" fontId="18" fillId="0" borderId="13" xfId="0" applyNumberFormat="1" applyFont="1" applyBorder="1" applyAlignment="1">
      <alignment horizontal="right"/>
    </xf>
    <xf numFmtId="188" fontId="18" fillId="0" borderId="39" xfId="0" applyNumberFormat="1" applyFont="1" applyBorder="1" applyAlignment="1">
      <alignment horizontal="right"/>
    </xf>
    <xf numFmtId="9" fontId="35" fillId="46" borderId="22" xfId="2534" applyFont="1" applyFill="1" applyBorder="1" applyAlignment="1">
      <alignment horizontal="center"/>
    </xf>
    <xf numFmtId="188" fontId="35" fillId="50" borderId="22" xfId="0" applyNumberFormat="1" applyFont="1" applyFill="1" applyBorder="1" applyAlignment="1">
      <alignment horizontal="right"/>
    </xf>
    <xf numFmtId="188" fontId="18" fillId="47" borderId="29" xfId="0" applyNumberFormat="1" applyFont="1" applyFill="1" applyBorder="1" applyAlignment="1">
      <alignment horizontal="right"/>
    </xf>
    <xf numFmtId="188" fontId="18" fillId="47" borderId="30" xfId="0" applyNumberFormat="1" applyFont="1" applyFill="1" applyBorder="1" applyAlignment="1">
      <alignment horizontal="right"/>
    </xf>
    <xf numFmtId="188" fontId="18" fillId="39" borderId="22" xfId="0" applyNumberFormat="1" applyFont="1" applyFill="1" applyBorder="1" applyAlignment="1">
      <alignment horizontal="right"/>
    </xf>
    <xf numFmtId="188" fontId="18" fillId="39" borderId="32" xfId="0" applyNumberFormat="1" applyFont="1" applyFill="1" applyBorder="1" applyAlignment="1">
      <alignment horizontal="right"/>
    </xf>
    <xf numFmtId="188" fontId="18" fillId="50" borderId="22" xfId="0" applyNumberFormat="1" applyFont="1" applyFill="1" applyBorder="1" applyAlignment="1">
      <alignment horizontal="right"/>
    </xf>
    <xf numFmtId="188" fontId="18" fillId="50" borderId="32" xfId="0" applyNumberFormat="1" applyFont="1" applyFill="1" applyBorder="1" applyAlignment="1">
      <alignment horizontal="right"/>
    </xf>
    <xf numFmtId="188" fontId="18" fillId="53" borderId="22" xfId="0" applyNumberFormat="1" applyFont="1" applyFill="1" applyBorder="1" applyAlignment="1">
      <alignment horizontal="right"/>
    </xf>
    <xf numFmtId="188" fontId="35" fillId="34" borderId="36" xfId="0" applyNumberFormat="1" applyFont="1" applyFill="1" applyBorder="1"/>
    <xf numFmtId="188" fontId="35" fillId="34" borderId="14" xfId="0" applyNumberFormat="1" applyFont="1" applyFill="1" applyBorder="1"/>
    <xf numFmtId="188" fontId="35" fillId="48" borderId="12" xfId="0" applyNumberFormat="1" applyFont="1" applyFill="1" applyBorder="1"/>
    <xf numFmtId="188" fontId="35" fillId="48" borderId="22" xfId="0" applyNumberFormat="1" applyFont="1" applyFill="1" applyBorder="1"/>
    <xf numFmtId="188" fontId="35" fillId="54" borderId="12" xfId="0" applyNumberFormat="1" applyFont="1" applyFill="1" applyBorder="1"/>
    <xf numFmtId="188" fontId="35" fillId="54" borderId="22" xfId="0" applyNumberFormat="1" applyFont="1" applyFill="1" applyBorder="1"/>
    <xf numFmtId="188" fontId="53" fillId="54" borderId="12" xfId="0" applyNumberFormat="1" applyFont="1" applyFill="1" applyBorder="1"/>
    <xf numFmtId="188" fontId="53" fillId="54" borderId="22" xfId="0" applyNumberFormat="1" applyFont="1" applyFill="1" applyBorder="1"/>
    <xf numFmtId="188" fontId="56" fillId="38" borderId="38" xfId="0" applyNumberFormat="1" applyFont="1" applyFill="1" applyBorder="1"/>
    <xf numFmtId="188" fontId="56" fillId="38" borderId="35" xfId="0" applyNumberFormat="1" applyFont="1" applyFill="1" applyBorder="1"/>
    <xf numFmtId="188" fontId="18" fillId="0" borderId="46" xfId="0" applyNumberFormat="1" applyFont="1" applyBorder="1" applyAlignment="1">
      <alignment horizontal="right"/>
    </xf>
    <xf numFmtId="188" fontId="18" fillId="45" borderId="12" xfId="0" applyNumberFormat="1" applyFont="1" applyFill="1" applyBorder="1" applyAlignment="1">
      <alignment horizontal="right"/>
    </xf>
    <xf numFmtId="188" fontId="18" fillId="45" borderId="22" xfId="0" applyNumberFormat="1" applyFont="1" applyFill="1" applyBorder="1" applyAlignment="1">
      <alignment horizontal="right"/>
    </xf>
    <xf numFmtId="182" fontId="18" fillId="0" borderId="11" xfId="0" applyNumberFormat="1" applyFont="1" applyBorder="1" applyAlignment="1">
      <alignment horizontal="center"/>
    </xf>
    <xf numFmtId="182" fontId="18" fillId="35" borderId="11" xfId="0" applyNumberFormat="1" applyFont="1" applyFill="1" applyBorder="1" applyAlignment="1">
      <alignment horizontal="center"/>
    </xf>
    <xf numFmtId="182" fontId="18" fillId="36" borderId="11" xfId="0" applyNumberFormat="1" applyFont="1" applyFill="1" applyBorder="1"/>
    <xf numFmtId="182" fontId="18" fillId="0" borderId="12" xfId="0" applyNumberFormat="1" applyFont="1" applyBorder="1" applyAlignment="1">
      <alignment horizontal="right"/>
    </xf>
    <xf numFmtId="182" fontId="18" fillId="0" borderId="22" xfId="0" applyNumberFormat="1" applyFont="1" applyBorder="1" applyAlignment="1">
      <alignment horizontal="right"/>
    </xf>
    <xf numFmtId="182" fontId="18" fillId="0" borderId="10" xfId="0" applyNumberFormat="1" applyFont="1" applyBorder="1" applyAlignment="1">
      <alignment horizontal="right"/>
    </xf>
    <xf numFmtId="182" fontId="41" fillId="45" borderId="12" xfId="0" applyNumberFormat="1" applyFont="1" applyFill="1" applyBorder="1" applyAlignment="1">
      <alignment horizontal="right"/>
    </xf>
    <xf numFmtId="182" fontId="41" fillId="45" borderId="22" xfId="0" applyNumberFormat="1" applyFont="1" applyFill="1" applyBorder="1" applyAlignment="1">
      <alignment horizontal="right"/>
    </xf>
    <xf numFmtId="182" fontId="41" fillId="45" borderId="10" xfId="0" applyNumberFormat="1" applyFont="1" applyFill="1" applyBorder="1" applyAlignment="1">
      <alignment horizontal="right"/>
    </xf>
    <xf numFmtId="182" fontId="18" fillId="0" borderId="27" xfId="0" applyNumberFormat="1" applyFont="1" applyBorder="1" applyAlignment="1">
      <alignment horizontal="right"/>
    </xf>
    <xf numFmtId="182" fontId="18" fillId="0" borderId="13" xfId="0" applyNumberFormat="1" applyFont="1" applyBorder="1" applyAlignment="1">
      <alignment horizontal="right"/>
    </xf>
    <xf numFmtId="182" fontId="18" fillId="0" borderId="39" xfId="0" applyNumberFormat="1" applyFont="1" applyBorder="1" applyAlignment="1">
      <alignment horizontal="right"/>
    </xf>
    <xf numFmtId="182" fontId="35" fillId="48" borderId="22" xfId="0" applyNumberFormat="1" applyFont="1" applyFill="1" applyBorder="1"/>
    <xf numFmtId="182" fontId="35" fillId="50" borderId="22" xfId="0" applyNumberFormat="1" applyFont="1" applyFill="1" applyBorder="1" applyAlignment="1">
      <alignment horizontal="right"/>
    </xf>
    <xf numFmtId="182" fontId="18" fillId="47" borderId="29" xfId="0" applyNumberFormat="1" applyFont="1" applyFill="1" applyBorder="1" applyAlignment="1">
      <alignment horizontal="right"/>
    </xf>
    <xf numFmtId="182" fontId="18" fillId="47" borderId="30" xfId="0" applyNumberFormat="1" applyFont="1" applyFill="1" applyBorder="1" applyAlignment="1">
      <alignment horizontal="right"/>
    </xf>
    <xf numFmtId="182" fontId="18" fillId="39" borderId="22" xfId="0" applyNumberFormat="1" applyFont="1" applyFill="1" applyBorder="1" applyAlignment="1">
      <alignment horizontal="right"/>
    </xf>
    <xf numFmtId="182" fontId="18" fillId="39" borderId="32" xfId="0" applyNumberFormat="1" applyFont="1" applyFill="1" applyBorder="1" applyAlignment="1">
      <alignment horizontal="right"/>
    </xf>
    <xf numFmtId="182" fontId="18" fillId="50" borderId="22" xfId="0" applyNumberFormat="1" applyFont="1" applyFill="1" applyBorder="1" applyAlignment="1">
      <alignment horizontal="right"/>
    </xf>
    <xf numFmtId="182" fontId="18" fillId="50" borderId="32" xfId="0" applyNumberFormat="1" applyFont="1" applyFill="1" applyBorder="1" applyAlignment="1">
      <alignment horizontal="right"/>
    </xf>
    <xf numFmtId="182" fontId="18" fillId="53" borderId="22" xfId="0" applyNumberFormat="1" applyFont="1" applyFill="1" applyBorder="1" applyAlignment="1">
      <alignment horizontal="right"/>
    </xf>
    <xf numFmtId="182" fontId="35" fillId="34" borderId="36" xfId="0" applyNumberFormat="1" applyFont="1" applyFill="1" applyBorder="1"/>
    <xf numFmtId="182" fontId="35" fillId="34" borderId="14" xfId="0" applyNumberFormat="1" applyFont="1" applyFill="1" applyBorder="1"/>
    <xf numFmtId="182" fontId="35" fillId="48" borderId="12" xfId="0" applyNumberFormat="1" applyFont="1" applyFill="1" applyBorder="1"/>
    <xf numFmtId="182" fontId="35" fillId="54" borderId="12" xfId="0" applyNumberFormat="1" applyFont="1" applyFill="1" applyBorder="1"/>
    <xf numFmtId="182" fontId="35" fillId="54" borderId="22" xfId="0" applyNumberFormat="1" applyFont="1" applyFill="1" applyBorder="1"/>
    <xf numFmtId="182" fontId="53" fillId="54" borderId="12" xfId="0" applyNumberFormat="1" applyFont="1" applyFill="1" applyBorder="1"/>
    <xf numFmtId="182" fontId="53" fillId="54" borderId="22" xfId="0" applyNumberFormat="1" applyFont="1" applyFill="1" applyBorder="1"/>
    <xf numFmtId="182" fontId="56" fillId="38" borderId="38" xfId="0" applyNumberFormat="1" applyFont="1" applyFill="1" applyBorder="1"/>
    <xf numFmtId="182" fontId="56" fillId="38" borderId="35" xfId="0" applyNumberFormat="1" applyFont="1" applyFill="1" applyBorder="1"/>
    <xf numFmtId="182" fontId="18" fillId="0" borderId="46" xfId="0" applyNumberFormat="1" applyFont="1" applyBorder="1" applyAlignment="1">
      <alignment horizontal="right"/>
    </xf>
    <xf numFmtId="182" fontId="18" fillId="45" borderId="12" xfId="0" applyNumberFormat="1" applyFont="1" applyFill="1" applyBorder="1" applyAlignment="1">
      <alignment horizontal="right"/>
    </xf>
    <xf numFmtId="182" fontId="18" fillId="45" borderId="22" xfId="0" applyNumberFormat="1" applyFont="1" applyFill="1" applyBorder="1" applyAlignment="1">
      <alignment horizontal="right"/>
    </xf>
    <xf numFmtId="189" fontId="18" fillId="38" borderId="13" xfId="0" applyNumberFormat="1" applyFont="1" applyFill="1" applyBorder="1"/>
    <xf numFmtId="189" fontId="18" fillId="34" borderId="14" xfId="0" applyNumberFormat="1" applyFont="1" applyFill="1" applyBorder="1"/>
    <xf numFmtId="189" fontId="18" fillId="38" borderId="20" xfId="0" applyNumberFormat="1" applyFont="1" applyFill="1" applyBorder="1"/>
    <xf numFmtId="189" fontId="18" fillId="0" borderId="22" xfId="0" applyNumberFormat="1" applyFont="1" applyBorder="1" applyAlignment="1">
      <alignment horizontal="right"/>
    </xf>
    <xf numFmtId="189" fontId="18" fillId="0" borderId="0" xfId="0" applyNumberFormat="1" applyFont="1" applyAlignment="1">
      <alignment horizontal="center"/>
    </xf>
    <xf numFmtId="189" fontId="18" fillId="55" borderId="15" xfId="0" applyNumberFormat="1" applyFont="1" applyFill="1" applyBorder="1" applyAlignment="1">
      <alignment horizontal="right"/>
    </xf>
    <xf numFmtId="189" fontId="18" fillId="55" borderId="16" xfId="0" applyNumberFormat="1" applyFont="1" applyFill="1" applyBorder="1"/>
    <xf numFmtId="190" fontId="29" fillId="38" borderId="19" xfId="0" applyNumberFormat="1" applyFont="1" applyFill="1" applyBorder="1"/>
    <xf numFmtId="191" fontId="18" fillId="38" borderId="13" xfId="0" applyNumberFormat="1" applyFont="1" applyFill="1" applyBorder="1"/>
    <xf numFmtId="191" fontId="18" fillId="38" borderId="20" xfId="0" applyNumberFormat="1" applyFont="1" applyFill="1" applyBorder="1"/>
    <xf numFmtId="191" fontId="29" fillId="38" borderId="19" xfId="0" applyNumberFormat="1" applyFont="1" applyFill="1" applyBorder="1"/>
    <xf numFmtId="191" fontId="18" fillId="0" borderId="11" xfId="0" applyNumberFormat="1" applyFont="1" applyBorder="1" applyAlignment="1">
      <alignment horizontal="center"/>
    </xf>
    <xf numFmtId="191" fontId="18" fillId="0" borderId="12" xfId="0" applyNumberFormat="1" applyFont="1" applyBorder="1" applyAlignment="1">
      <alignment horizontal="right"/>
    </xf>
    <xf numFmtId="191" fontId="18" fillId="0" borderId="22" xfId="0" applyNumberFormat="1" applyFont="1" applyBorder="1" applyAlignment="1">
      <alignment horizontal="right"/>
    </xf>
    <xf numFmtId="191" fontId="18" fillId="0" borderId="10" xfId="0" applyNumberFormat="1" applyFont="1" applyBorder="1" applyAlignment="1">
      <alignment horizontal="right"/>
    </xf>
    <xf numFmtId="191" fontId="41" fillId="45" borderId="12" xfId="0" applyNumberFormat="1" applyFont="1" applyFill="1" applyBorder="1" applyAlignment="1">
      <alignment horizontal="right"/>
    </xf>
    <xf numFmtId="191" fontId="41" fillId="45" borderId="22" xfId="0" applyNumberFormat="1" applyFont="1" applyFill="1" applyBorder="1" applyAlignment="1">
      <alignment horizontal="right"/>
    </xf>
    <xf numFmtId="191" fontId="41" fillId="45" borderId="10" xfId="0" applyNumberFormat="1" applyFont="1" applyFill="1" applyBorder="1" applyAlignment="1">
      <alignment horizontal="right"/>
    </xf>
    <xf numFmtId="191" fontId="35" fillId="48" borderId="22" xfId="0" applyNumberFormat="1" applyFont="1" applyFill="1" applyBorder="1"/>
    <xf numFmtId="191" fontId="35" fillId="50" borderId="22" xfId="0" applyNumberFormat="1" applyFont="1" applyFill="1" applyBorder="1" applyAlignment="1">
      <alignment horizontal="right"/>
    </xf>
    <xf numFmtId="191" fontId="18" fillId="0" borderId="13" xfId="0" applyNumberFormat="1" applyFont="1" applyBorder="1" applyAlignment="1">
      <alignment horizontal="right"/>
    </xf>
    <xf numFmtId="191" fontId="18" fillId="47" borderId="29" xfId="0" applyNumberFormat="1" applyFont="1" applyFill="1" applyBorder="1" applyAlignment="1">
      <alignment horizontal="right"/>
    </xf>
    <xf numFmtId="191" fontId="18" fillId="47" borderId="30" xfId="0" applyNumberFormat="1" applyFont="1" applyFill="1" applyBorder="1" applyAlignment="1">
      <alignment horizontal="right"/>
    </xf>
    <xf numFmtId="191" fontId="18" fillId="39" borderId="22" xfId="0" applyNumberFormat="1" applyFont="1" applyFill="1" applyBorder="1" applyAlignment="1">
      <alignment horizontal="right"/>
    </xf>
    <xf numFmtId="191" fontId="18" fillId="39" borderId="32" xfId="0" applyNumberFormat="1" applyFont="1" applyFill="1" applyBorder="1" applyAlignment="1">
      <alignment horizontal="right"/>
    </xf>
    <xf numFmtId="191" fontId="18" fillId="50" borderId="22" xfId="0" applyNumberFormat="1" applyFont="1" applyFill="1" applyBorder="1" applyAlignment="1">
      <alignment horizontal="right"/>
    </xf>
    <xf numFmtId="191" fontId="18" fillId="50" borderId="32" xfId="0" applyNumberFormat="1" applyFont="1" applyFill="1" applyBorder="1" applyAlignment="1">
      <alignment horizontal="right"/>
    </xf>
    <xf numFmtId="191" fontId="18" fillId="53" borderId="22" xfId="0" applyNumberFormat="1" applyFont="1" applyFill="1" applyBorder="1" applyAlignment="1">
      <alignment horizontal="right"/>
    </xf>
    <xf numFmtId="191" fontId="35" fillId="34" borderId="18" xfId="0" applyNumberFormat="1" applyFont="1" applyFill="1" applyBorder="1"/>
    <xf numFmtId="191" fontId="35" fillId="48" borderId="12" xfId="0" applyNumberFormat="1" applyFont="1" applyFill="1" applyBorder="1"/>
    <xf numFmtId="191" fontId="35" fillId="54" borderId="12" xfId="0" applyNumberFormat="1" applyFont="1" applyFill="1" applyBorder="1"/>
    <xf numFmtId="191" fontId="35" fillId="54" borderId="22" xfId="0" applyNumberFormat="1" applyFont="1" applyFill="1" applyBorder="1"/>
    <xf numFmtId="191" fontId="53" fillId="54" borderId="12" xfId="0" applyNumberFormat="1" applyFont="1" applyFill="1" applyBorder="1"/>
    <xf numFmtId="191" fontId="53" fillId="54" borderId="22" xfId="0" applyNumberFormat="1" applyFont="1" applyFill="1" applyBorder="1"/>
    <xf numFmtId="191" fontId="56" fillId="38" borderId="38" xfId="0" applyNumberFormat="1" applyFont="1" applyFill="1" applyBorder="1"/>
    <xf numFmtId="191" fontId="56" fillId="38" borderId="35" xfId="0" applyNumberFormat="1" applyFont="1" applyFill="1" applyBorder="1"/>
    <xf numFmtId="191" fontId="18" fillId="53" borderId="11" xfId="0" applyNumberFormat="1" applyFont="1" applyFill="1" applyBorder="1" applyAlignment="1">
      <alignment horizontal="center"/>
    </xf>
    <xf numFmtId="191" fontId="18" fillId="53" borderId="11" xfId="0" applyNumberFormat="1" applyFont="1" applyFill="1" applyBorder="1"/>
    <xf numFmtId="191" fontId="18" fillId="45" borderId="22" xfId="0" applyNumberFormat="1" applyFont="1" applyFill="1" applyBorder="1" applyAlignment="1">
      <alignment horizontal="right"/>
    </xf>
    <xf numFmtId="192" fontId="123" fillId="63" borderId="31" xfId="2533" applyNumberFormat="1" applyFont="1" applyFill="1" applyBorder="1" applyAlignment="1">
      <alignment horizontal="center"/>
    </xf>
    <xf numFmtId="178" fontId="18" fillId="0" borderId="11" xfId="2533" applyNumberFormat="1" applyFont="1" applyFill="1" applyBorder="1" applyAlignment="1" applyProtection="1">
      <alignment horizontal="center"/>
    </xf>
    <xf numFmtId="178" fontId="18" fillId="35" borderId="11" xfId="2533" applyNumberFormat="1" applyFont="1" applyFill="1" applyBorder="1" applyAlignment="1" applyProtection="1">
      <alignment horizontal="center"/>
    </xf>
    <xf numFmtId="178" fontId="18" fillId="36" borderId="11" xfId="2533" applyNumberFormat="1" applyFont="1" applyFill="1" applyBorder="1" applyAlignment="1" applyProtection="1"/>
    <xf numFmtId="178" fontId="18" fillId="0" borderId="12" xfId="2533" applyNumberFormat="1" applyFont="1" applyFill="1" applyBorder="1" applyAlignment="1" applyProtection="1">
      <alignment horizontal="right"/>
    </xf>
    <xf numFmtId="178" fontId="18" fillId="0" borderId="10" xfId="2533" applyNumberFormat="1" applyFont="1" applyFill="1" applyBorder="1" applyAlignment="1" applyProtection="1">
      <alignment horizontal="right"/>
    </xf>
    <xf numFmtId="178" fontId="41" fillId="45" borderId="12" xfId="2533" applyNumberFormat="1" applyFont="1" applyFill="1" applyBorder="1" applyAlignment="1" applyProtection="1">
      <alignment horizontal="right"/>
    </xf>
    <xf numFmtId="178" fontId="41" fillId="45" borderId="22" xfId="2533" applyNumberFormat="1" applyFont="1" applyFill="1" applyBorder="1" applyAlignment="1" applyProtection="1">
      <alignment horizontal="right"/>
    </xf>
    <xf numFmtId="178" fontId="41" fillId="45" borderId="10" xfId="2533" applyNumberFormat="1" applyFont="1" applyFill="1" applyBorder="1" applyAlignment="1" applyProtection="1">
      <alignment horizontal="right"/>
    </xf>
    <xf numFmtId="178" fontId="18" fillId="0" borderId="27" xfId="2533" applyNumberFormat="1" applyFont="1" applyFill="1" applyBorder="1" applyAlignment="1" applyProtection="1">
      <alignment horizontal="right"/>
    </xf>
    <xf numFmtId="178" fontId="18" fillId="0" borderId="39" xfId="2533" applyNumberFormat="1" applyFont="1" applyFill="1" applyBorder="1" applyAlignment="1" applyProtection="1">
      <alignment horizontal="right"/>
    </xf>
    <xf numFmtId="178" fontId="18" fillId="45" borderId="12" xfId="2533" applyNumberFormat="1" applyFont="1" applyFill="1" applyBorder="1" applyAlignment="1" applyProtection="1">
      <alignment horizontal="right"/>
    </xf>
    <xf numFmtId="178" fontId="18" fillId="45" borderId="22" xfId="2533" applyNumberFormat="1" applyFont="1" applyFill="1" applyBorder="1" applyAlignment="1" applyProtection="1">
      <alignment horizontal="right"/>
    </xf>
    <xf numFmtId="178" fontId="18" fillId="0" borderId="46" xfId="2533" applyNumberFormat="1" applyFont="1" applyFill="1" applyBorder="1" applyAlignment="1" applyProtection="1">
      <alignment horizontal="right"/>
    </xf>
    <xf numFmtId="193" fontId="18" fillId="38" borderId="31" xfId="0" applyNumberFormat="1" applyFont="1" applyFill="1" applyBorder="1"/>
    <xf numFmtId="193" fontId="18" fillId="34" borderId="14" xfId="0" applyNumberFormat="1" applyFont="1" applyFill="1" applyBorder="1"/>
    <xf numFmtId="193" fontId="18" fillId="38" borderId="43" xfId="0" applyNumberFormat="1" applyFont="1" applyFill="1" applyBorder="1"/>
    <xf numFmtId="193" fontId="18" fillId="0" borderId="11" xfId="0" applyNumberFormat="1" applyFont="1" applyBorder="1" applyAlignment="1">
      <alignment horizontal="center"/>
    </xf>
    <xf numFmtId="178" fontId="83" fillId="0" borderId="49" xfId="42" applyNumberFormat="1" applyFont="1" applyBorder="1" applyAlignment="1">
      <alignment horizontal="right"/>
    </xf>
    <xf numFmtId="178" fontId="49" fillId="38" borderId="0" xfId="2533" applyNumberFormat="1" applyFont="1" applyFill="1"/>
    <xf numFmtId="178" fontId="49" fillId="38" borderId="50" xfId="2533" applyNumberFormat="1" applyFont="1" applyFill="1" applyBorder="1" applyAlignment="1" applyProtection="1"/>
    <xf numFmtId="178" fontId="49" fillId="0" borderId="57" xfId="2533" applyNumberFormat="1" applyFont="1" applyFill="1" applyBorder="1" applyAlignment="1" applyProtection="1">
      <alignment horizontal="center"/>
    </xf>
    <xf numFmtId="178" fontId="49" fillId="0" borderId="48" xfId="2533" applyNumberFormat="1" applyFont="1" applyFill="1" applyBorder="1" applyAlignment="1" applyProtection="1">
      <alignment horizontal="center"/>
    </xf>
    <xf numFmtId="178" fontId="49" fillId="0" borderId="0" xfId="2533" applyNumberFormat="1" applyFont="1" applyFill="1" applyBorder="1" applyAlignment="1" applyProtection="1">
      <alignment horizontal="right"/>
    </xf>
    <xf numFmtId="178" fontId="49" fillId="0" borderId="19" xfId="2533" applyNumberFormat="1" applyFont="1" applyFill="1" applyBorder="1" applyAlignment="1" applyProtection="1">
      <alignment horizontal="right"/>
    </xf>
    <xf numFmtId="178" fontId="92" fillId="45" borderId="50" xfId="2533" applyNumberFormat="1" applyFont="1" applyFill="1" applyBorder="1" applyAlignment="1" applyProtection="1">
      <alignment horizontal="right"/>
    </xf>
    <xf numFmtId="178" fontId="92" fillId="45" borderId="21" xfId="2533" applyNumberFormat="1" applyFont="1" applyFill="1" applyBorder="1" applyAlignment="1" applyProtection="1">
      <alignment horizontal="right"/>
    </xf>
    <xf numFmtId="178" fontId="49" fillId="0" borderId="25" xfId="2533" applyNumberFormat="1" applyFont="1" applyFill="1" applyBorder="1" applyAlignment="1" applyProtection="1">
      <alignment horizontal="right"/>
    </xf>
    <xf numFmtId="178" fontId="49" fillId="0" borderId="18" xfId="2533" applyNumberFormat="1" applyFont="1" applyFill="1" applyBorder="1" applyAlignment="1" applyProtection="1">
      <alignment horizontal="right"/>
    </xf>
    <xf numFmtId="178" fontId="49" fillId="0" borderId="12" xfId="2533" applyNumberFormat="1" applyFont="1" applyFill="1" applyBorder="1" applyAlignment="1" applyProtection="1">
      <alignment horizontal="right"/>
    </xf>
    <xf numFmtId="178" fontId="49" fillId="0" borderId="22" xfId="2533" applyNumberFormat="1" applyFont="1" applyFill="1" applyBorder="1" applyAlignment="1" applyProtection="1">
      <alignment horizontal="right"/>
    </xf>
    <xf numFmtId="178" fontId="49" fillId="0" borderId="27" xfId="2533" applyNumberFormat="1" applyFont="1" applyFill="1" applyBorder="1" applyAlignment="1" applyProtection="1">
      <alignment horizontal="right"/>
    </xf>
    <xf numFmtId="178" fontId="49" fillId="0" borderId="13" xfId="2533" applyNumberFormat="1" applyFont="1" applyFill="1" applyBorder="1" applyAlignment="1" applyProtection="1">
      <alignment horizontal="right"/>
    </xf>
    <xf numFmtId="178" fontId="49" fillId="0" borderId="32" xfId="2533" applyNumberFormat="1" applyFont="1" applyFill="1" applyBorder="1" applyAlignment="1" applyProtection="1">
      <alignment horizontal="right"/>
    </xf>
    <xf numFmtId="178" fontId="98" fillId="50" borderId="22" xfId="2533" applyNumberFormat="1" applyFont="1" applyFill="1" applyBorder="1" applyAlignment="1" applyProtection="1">
      <alignment horizontal="right"/>
    </xf>
    <xf numFmtId="178" fontId="98" fillId="50" borderId="32" xfId="2533" applyNumberFormat="1" applyFont="1" applyFill="1" applyBorder="1" applyAlignment="1" applyProtection="1">
      <alignment horizontal="right"/>
    </xf>
    <xf numFmtId="178" fontId="49" fillId="47" borderId="22" xfId="2533" applyNumberFormat="1" applyFont="1" applyFill="1" applyBorder="1" applyAlignment="1" applyProtection="1">
      <alignment horizontal="right"/>
    </xf>
    <xf numFmtId="178" fontId="49" fillId="47" borderId="32" xfId="2533" applyNumberFormat="1" applyFont="1" applyFill="1" applyBorder="1" applyAlignment="1" applyProtection="1">
      <alignment horizontal="right"/>
    </xf>
    <xf numFmtId="178" fontId="49" fillId="39" borderId="22" xfId="2533" applyNumberFormat="1" applyFont="1" applyFill="1" applyBorder="1" applyAlignment="1" applyProtection="1">
      <alignment horizontal="right"/>
    </xf>
    <xf numFmtId="178" fontId="49" fillId="39" borderId="32" xfId="2533" applyNumberFormat="1" applyFont="1" applyFill="1" applyBorder="1" applyAlignment="1" applyProtection="1">
      <alignment horizontal="right"/>
    </xf>
    <xf numFmtId="178" fontId="49" fillId="50" borderId="22" xfId="2533" applyNumberFormat="1" applyFont="1" applyFill="1" applyBorder="1" applyAlignment="1" applyProtection="1">
      <alignment horizontal="right"/>
    </xf>
    <xf numFmtId="178" fontId="49" fillId="50" borderId="32" xfId="2533" applyNumberFormat="1" applyFont="1" applyFill="1" applyBorder="1" applyAlignment="1" applyProtection="1">
      <alignment horizontal="right"/>
    </xf>
    <xf numFmtId="178" fontId="49" fillId="53" borderId="53" xfId="2533" applyNumberFormat="1" applyFont="1" applyFill="1" applyBorder="1" applyAlignment="1" applyProtection="1">
      <alignment horizontal="right"/>
    </xf>
    <xf numFmtId="178" fontId="49" fillId="53" borderId="54" xfId="2533" applyNumberFormat="1" applyFont="1" applyFill="1" applyBorder="1" applyAlignment="1" applyProtection="1">
      <alignment horizontal="right"/>
    </xf>
    <xf numFmtId="178" fontId="98" fillId="34" borderId="14" xfId="0" applyNumberFormat="1" applyFont="1" applyFill="1" applyBorder="1"/>
    <xf numFmtId="178" fontId="98" fillId="48" borderId="22" xfId="0" applyNumberFormat="1" applyFont="1" applyFill="1" applyBorder="1"/>
    <xf numFmtId="178" fontId="98" fillId="54" borderId="22" xfId="0" applyNumberFormat="1" applyFont="1" applyFill="1" applyBorder="1"/>
    <xf numFmtId="178" fontId="110" fillId="54" borderId="22" xfId="0" applyNumberFormat="1" applyFont="1" applyFill="1" applyBorder="1"/>
    <xf numFmtId="178" fontId="111" fillId="38" borderId="22" xfId="0" applyNumberFormat="1" applyFont="1" applyFill="1" applyBorder="1"/>
    <xf numFmtId="194" fontId="18" fillId="0" borderId="11" xfId="0" applyNumberFormat="1" applyFont="1" applyBorder="1" applyAlignment="1">
      <alignment horizontal="center"/>
    </xf>
    <xf numFmtId="194" fontId="18" fillId="0" borderId="14" xfId="2533" applyNumberFormat="1" applyFont="1" applyBorder="1" applyAlignment="1">
      <alignment horizontal="center"/>
    </xf>
    <xf numFmtId="194" fontId="18" fillId="35" borderId="11" xfId="0" applyNumberFormat="1" applyFont="1" applyFill="1" applyBorder="1" applyAlignment="1">
      <alignment horizontal="center"/>
    </xf>
    <xf numFmtId="194" fontId="18" fillId="36" borderId="11" xfId="0" applyNumberFormat="1" applyFont="1" applyFill="1" applyBorder="1"/>
    <xf numFmtId="194" fontId="18" fillId="0" borderId="12" xfId="0" applyNumberFormat="1" applyFont="1" applyBorder="1" applyAlignment="1">
      <alignment horizontal="right"/>
    </xf>
    <xf numFmtId="194" fontId="18" fillId="0" borderId="22" xfId="0" applyNumberFormat="1" applyFont="1" applyBorder="1" applyAlignment="1">
      <alignment horizontal="right"/>
    </xf>
    <xf numFmtId="194" fontId="18" fillId="0" borderId="10" xfId="0" applyNumberFormat="1" applyFont="1" applyBorder="1" applyAlignment="1">
      <alignment horizontal="right"/>
    </xf>
    <xf numFmtId="194" fontId="38" fillId="44" borderId="42" xfId="51" applyNumberFormat="1" applyFont="1" applyFill="1" applyBorder="1" applyAlignment="1">
      <alignment horizontal="right"/>
    </xf>
    <xf numFmtId="194" fontId="41" fillId="45" borderId="12" xfId="0" applyNumberFormat="1" applyFont="1" applyFill="1" applyBorder="1" applyAlignment="1">
      <alignment horizontal="right"/>
    </xf>
    <xf numFmtId="194" fontId="41" fillId="45" borderId="22" xfId="0" applyNumberFormat="1" applyFont="1" applyFill="1" applyBorder="1" applyAlignment="1">
      <alignment horizontal="right"/>
    </xf>
    <xf numFmtId="194" fontId="41" fillId="45" borderId="10" xfId="0" applyNumberFormat="1" applyFont="1" applyFill="1" applyBorder="1" applyAlignment="1">
      <alignment horizontal="right"/>
    </xf>
    <xf numFmtId="194" fontId="37" fillId="44" borderId="42" xfId="51" applyNumberFormat="1" applyFont="1" applyFill="1" applyBorder="1" applyAlignment="1">
      <alignment horizontal="right"/>
    </xf>
    <xf numFmtId="194" fontId="38" fillId="44" borderId="43" xfId="51" applyNumberFormat="1" applyFont="1" applyFill="1" applyBorder="1" applyAlignment="1">
      <alignment horizontal="right"/>
    </xf>
    <xf numFmtId="194" fontId="35" fillId="48" borderId="22" xfId="0" applyNumberFormat="1" applyFont="1" applyFill="1" applyBorder="1"/>
    <xf numFmtId="194" fontId="34" fillId="44" borderId="18" xfId="53" applyNumberFormat="1" applyFont="1" applyFill="1" applyBorder="1" applyAlignment="1">
      <alignment horizontal="center"/>
    </xf>
    <xf numFmtId="194" fontId="35" fillId="50" borderId="22" xfId="0" applyNumberFormat="1" applyFont="1" applyFill="1" applyBorder="1" applyAlignment="1">
      <alignment horizontal="right"/>
    </xf>
    <xf numFmtId="194" fontId="18" fillId="0" borderId="18" xfId="53" applyNumberFormat="1" applyFont="1" applyBorder="1"/>
    <xf numFmtId="194" fontId="18" fillId="0" borderId="14" xfId="53" applyNumberFormat="1" applyFont="1" applyBorder="1"/>
    <xf numFmtId="194" fontId="18" fillId="0" borderId="13" xfId="0" applyNumberFormat="1" applyFont="1" applyBorder="1" applyAlignment="1">
      <alignment horizontal="right"/>
    </xf>
    <xf numFmtId="194" fontId="45" fillId="49" borderId="28" xfId="53" applyNumberFormat="1" applyFont="1" applyFill="1" applyBorder="1"/>
    <xf numFmtId="194" fontId="18" fillId="47" borderId="29" xfId="0" applyNumberFormat="1" applyFont="1" applyFill="1" applyBorder="1" applyAlignment="1">
      <alignment horizontal="right"/>
    </xf>
    <xf numFmtId="194" fontId="18" fillId="47" borderId="30" xfId="0" applyNumberFormat="1" applyFont="1" applyFill="1" applyBorder="1" applyAlignment="1">
      <alignment horizontal="right"/>
    </xf>
    <xf numFmtId="194" fontId="45" fillId="33" borderId="25" xfId="53" applyNumberFormat="1" applyFont="1" applyFill="1" applyBorder="1"/>
    <xf numFmtId="194" fontId="18" fillId="39" borderId="22" xfId="0" applyNumberFormat="1" applyFont="1" applyFill="1" applyBorder="1" applyAlignment="1">
      <alignment horizontal="right"/>
    </xf>
    <xf numFmtId="194" fontId="18" fillId="39" borderId="32" xfId="0" applyNumberFormat="1" applyFont="1" applyFill="1" applyBorder="1" applyAlignment="1">
      <alignment horizontal="right"/>
    </xf>
    <xf numFmtId="194" fontId="47" fillId="51" borderId="25" xfId="53" applyNumberFormat="1" applyFont="1" applyFill="1" applyBorder="1"/>
    <xf numFmtId="194" fontId="18" fillId="50" borderId="22" xfId="0" applyNumberFormat="1" applyFont="1" applyFill="1" applyBorder="1" applyAlignment="1">
      <alignment horizontal="right"/>
    </xf>
    <xf numFmtId="194" fontId="18" fillId="50" borderId="32" xfId="0" applyNumberFormat="1" applyFont="1" applyFill="1" applyBorder="1" applyAlignment="1">
      <alignment horizontal="right"/>
    </xf>
    <xf numFmtId="194" fontId="45" fillId="52" borderId="34" xfId="53" applyNumberFormat="1" applyFont="1" applyFill="1" applyBorder="1"/>
    <xf numFmtId="194" fontId="18" fillId="53" borderId="22" xfId="0" applyNumberFormat="1" applyFont="1" applyFill="1" applyBorder="1" applyAlignment="1">
      <alignment horizontal="right"/>
    </xf>
    <xf numFmtId="194" fontId="36" fillId="42" borderId="0" xfId="53" applyNumberFormat="1" applyFont="1" applyFill="1" applyAlignment="1">
      <alignment horizontal="right"/>
    </xf>
    <xf numFmtId="194" fontId="35" fillId="34" borderId="18" xfId="0" applyNumberFormat="1" applyFont="1" applyFill="1" applyBorder="1"/>
    <xf numFmtId="194" fontId="49" fillId="0" borderId="12" xfId="53" applyNumberFormat="1" applyFont="1" applyBorder="1" applyAlignment="1">
      <alignment horizontal="right"/>
    </xf>
    <xf numFmtId="194" fontId="35" fillId="48" borderId="12" xfId="0" applyNumberFormat="1" applyFont="1" applyFill="1" applyBorder="1"/>
    <xf numFmtId="194" fontId="49" fillId="0" borderId="36" xfId="53" applyNumberFormat="1" applyFont="1" applyBorder="1" applyAlignment="1">
      <alignment horizontal="right"/>
    </xf>
    <xf numFmtId="194" fontId="52" fillId="0" borderId="36" xfId="53" applyNumberFormat="1" applyFont="1" applyBorder="1" applyAlignment="1">
      <alignment horizontal="right"/>
    </xf>
    <xf numFmtId="194" fontId="35" fillId="54" borderId="12" xfId="0" applyNumberFormat="1" applyFont="1" applyFill="1" applyBorder="1"/>
    <xf numFmtId="194" fontId="35" fillId="54" borderId="22" xfId="0" applyNumberFormat="1" applyFont="1" applyFill="1" applyBorder="1"/>
    <xf numFmtId="194" fontId="52" fillId="0" borderId="12" xfId="53" applyNumberFormat="1" applyFont="1" applyBorder="1" applyAlignment="1">
      <alignment horizontal="right"/>
    </xf>
    <xf numFmtId="194" fontId="53" fillId="54" borderId="12" xfId="0" applyNumberFormat="1" applyFont="1" applyFill="1" applyBorder="1"/>
    <xf numFmtId="194" fontId="53" fillId="54" borderId="22" xfId="0" applyNumberFormat="1" applyFont="1" applyFill="1" applyBorder="1"/>
    <xf numFmtId="194" fontId="55" fillId="37" borderId="25" xfId="53" applyNumberFormat="1" applyFont="1" applyFill="1" applyBorder="1" applyAlignment="1">
      <alignment horizontal="right"/>
    </xf>
    <xf numFmtId="194" fontId="56" fillId="38" borderId="38" xfId="0" applyNumberFormat="1" applyFont="1" applyFill="1" applyBorder="1"/>
    <xf numFmtId="194" fontId="56" fillId="38" borderId="35" xfId="0" applyNumberFormat="1" applyFont="1" applyFill="1" applyBorder="1"/>
    <xf numFmtId="194" fontId="52" fillId="0" borderId="0" xfId="53" applyNumberFormat="1" applyFont="1" applyAlignment="1">
      <alignment horizontal="right"/>
    </xf>
    <xf numFmtId="194" fontId="25" fillId="33" borderId="0" xfId="54" applyNumberFormat="1" applyFont="1" applyFill="1" applyAlignment="1">
      <alignment horizontal="center"/>
    </xf>
    <xf numFmtId="194" fontId="18" fillId="0" borderId="14" xfId="54" applyNumberFormat="1" applyFont="1" applyBorder="1" applyAlignment="1">
      <alignment horizontal="center"/>
    </xf>
    <xf numFmtId="194" fontId="57" fillId="33" borderId="0" xfId="54" applyNumberFormat="1" applyFont="1" applyFill="1"/>
    <xf numFmtId="194" fontId="18" fillId="37" borderId="0" xfId="55" applyNumberFormat="1" applyFont="1" applyFill="1"/>
    <xf numFmtId="194" fontId="28" fillId="47" borderId="10" xfId="0" applyNumberFormat="1" applyFont="1" applyFill="1" applyBorder="1" applyAlignment="1">
      <alignment horizontal="center"/>
    </xf>
    <xf numFmtId="194" fontId="18" fillId="0" borderId="14" xfId="0" applyNumberFormat="1" applyFont="1" applyBorder="1" applyAlignment="1">
      <alignment horizontal="center"/>
    </xf>
    <xf numFmtId="194" fontId="18" fillId="53" borderId="11" xfId="0" applyNumberFormat="1" applyFont="1" applyFill="1" applyBorder="1" applyAlignment="1">
      <alignment horizontal="center"/>
    </xf>
    <xf numFmtId="194" fontId="18" fillId="53" borderId="11" xfId="0" applyNumberFormat="1" applyFont="1" applyFill="1" applyBorder="1"/>
    <xf numFmtId="194" fontId="18" fillId="45" borderId="22" xfId="0" applyNumberFormat="1" applyFont="1" applyFill="1" applyBorder="1" applyAlignment="1">
      <alignment horizontal="right"/>
    </xf>
    <xf numFmtId="44" fontId="124" fillId="0" borderId="49" xfId="2533" applyFont="1" applyBorder="1"/>
    <xf numFmtId="195" fontId="18" fillId="0" borderId="12" xfId="2533" applyNumberFormat="1" applyFont="1" applyFill="1" applyBorder="1" applyAlignment="1" applyProtection="1">
      <alignment horizontal="right"/>
    </xf>
    <xf numFmtId="195" fontId="18" fillId="0" borderId="22" xfId="2533" applyNumberFormat="1" applyFont="1" applyFill="1" applyBorder="1" applyAlignment="1" applyProtection="1">
      <alignment horizontal="right"/>
    </xf>
    <xf numFmtId="195" fontId="18" fillId="0" borderId="10" xfId="2533" applyNumberFormat="1" applyFont="1" applyFill="1" applyBorder="1" applyAlignment="1" applyProtection="1">
      <alignment horizontal="right"/>
    </xf>
    <xf numFmtId="195" fontId="41" fillId="45" borderId="12" xfId="2533" applyNumberFormat="1" applyFont="1" applyFill="1" applyBorder="1" applyAlignment="1" applyProtection="1">
      <alignment horizontal="right"/>
    </xf>
    <xf numFmtId="195" fontId="41" fillId="45" borderId="22" xfId="2533" applyNumberFormat="1" applyFont="1" applyFill="1" applyBorder="1" applyAlignment="1" applyProtection="1">
      <alignment horizontal="right"/>
    </xf>
    <xf numFmtId="195" fontId="41" fillId="45" borderId="10" xfId="2533" applyNumberFormat="1" applyFont="1" applyFill="1" applyBorder="1" applyAlignment="1" applyProtection="1">
      <alignment horizontal="right"/>
    </xf>
    <xf numFmtId="195" fontId="18" fillId="0" borderId="27" xfId="2533" applyNumberFormat="1" applyFont="1" applyFill="1" applyBorder="1" applyAlignment="1" applyProtection="1">
      <alignment horizontal="right"/>
    </xf>
    <xf numFmtId="195" fontId="18" fillId="0" borderId="13" xfId="2533" applyNumberFormat="1" applyFont="1" applyFill="1" applyBorder="1" applyAlignment="1" applyProtection="1">
      <alignment horizontal="right"/>
    </xf>
    <xf numFmtId="195" fontId="18" fillId="0" borderId="39" xfId="2533" applyNumberFormat="1" applyFont="1" applyFill="1" applyBorder="1" applyAlignment="1" applyProtection="1">
      <alignment horizontal="right"/>
    </xf>
    <xf numFmtId="195" fontId="18" fillId="46" borderId="22" xfId="2533" applyNumberFormat="1" applyFont="1" applyFill="1" applyBorder="1" applyAlignment="1" applyProtection="1">
      <alignment horizontal="right"/>
    </xf>
    <xf numFmtId="195" fontId="35" fillId="50" borderId="22" xfId="2533" applyNumberFormat="1" applyFont="1" applyFill="1" applyBorder="1" applyAlignment="1" applyProtection="1">
      <alignment horizontal="right"/>
    </xf>
    <xf numFmtId="195" fontId="18" fillId="46" borderId="13" xfId="2533" applyNumberFormat="1" applyFont="1" applyFill="1" applyBorder="1" applyAlignment="1" applyProtection="1">
      <alignment horizontal="right"/>
    </xf>
    <xf numFmtId="195" fontId="18" fillId="47" borderId="29" xfId="2533" applyNumberFormat="1" applyFont="1" applyFill="1" applyBorder="1" applyAlignment="1" applyProtection="1">
      <alignment horizontal="right"/>
    </xf>
    <xf numFmtId="195" fontId="18" fillId="47" borderId="30" xfId="2533" applyNumberFormat="1" applyFont="1" applyFill="1" applyBorder="1" applyAlignment="1" applyProtection="1">
      <alignment horizontal="right"/>
    </xf>
    <xf numFmtId="195" fontId="18" fillId="47" borderId="31" xfId="2533" applyNumberFormat="1" applyFont="1" applyFill="1" applyBorder="1" applyAlignment="1" applyProtection="1">
      <alignment horizontal="right"/>
    </xf>
    <xf numFmtId="195" fontId="18" fillId="39" borderId="22" xfId="2533" applyNumberFormat="1" applyFont="1" applyFill="1" applyBorder="1" applyAlignment="1" applyProtection="1">
      <alignment horizontal="right"/>
    </xf>
    <xf numFmtId="195" fontId="18" fillId="39" borderId="32" xfId="2533" applyNumberFormat="1" applyFont="1" applyFill="1" applyBorder="1" applyAlignment="1" applyProtection="1">
      <alignment horizontal="right"/>
    </xf>
    <xf numFmtId="195" fontId="18" fillId="39" borderId="33" xfId="2533" applyNumberFormat="1" applyFont="1" applyFill="1" applyBorder="1" applyAlignment="1" applyProtection="1">
      <alignment horizontal="right"/>
    </xf>
    <xf numFmtId="195" fontId="18" fillId="50" borderId="22" xfId="2533" applyNumberFormat="1" applyFont="1" applyFill="1" applyBorder="1" applyAlignment="1" applyProtection="1">
      <alignment horizontal="right"/>
    </xf>
    <xf numFmtId="195" fontId="18" fillId="50" borderId="32" xfId="2533" applyNumberFormat="1" applyFont="1" applyFill="1" applyBorder="1" applyAlignment="1" applyProtection="1">
      <alignment horizontal="right"/>
    </xf>
    <xf numFmtId="195" fontId="48" fillId="50" borderId="33" xfId="2533" applyNumberFormat="1" applyFont="1" applyFill="1" applyBorder="1" applyAlignment="1" applyProtection="1">
      <alignment horizontal="right"/>
    </xf>
    <xf numFmtId="195" fontId="18" fillId="53" borderId="22" xfId="2533" applyNumberFormat="1" applyFont="1" applyFill="1" applyBorder="1" applyAlignment="1" applyProtection="1">
      <alignment horizontal="right"/>
    </xf>
    <xf numFmtId="195" fontId="18" fillId="53" borderId="21" xfId="2533" applyNumberFormat="1" applyFont="1" applyFill="1" applyBorder="1" applyAlignment="1" applyProtection="1">
      <alignment horizontal="right"/>
    </xf>
    <xf numFmtId="195" fontId="35" fillId="34" borderId="14" xfId="2533" applyNumberFormat="1" applyFont="1" applyFill="1" applyBorder="1" applyAlignment="1" applyProtection="1"/>
    <xf numFmtId="195" fontId="18" fillId="46" borderId="0" xfId="2533" applyNumberFormat="1" applyFont="1" applyFill="1" applyBorder="1" applyAlignment="1" applyProtection="1"/>
    <xf numFmtId="195" fontId="35" fillId="48" borderId="12" xfId="2533" applyNumberFormat="1" applyFont="1" applyFill="1" applyBorder="1" applyAlignment="1" applyProtection="1"/>
    <xf numFmtId="195" fontId="35" fillId="48" borderId="22" xfId="2533" applyNumberFormat="1" applyFont="1" applyFill="1" applyBorder="1" applyAlignment="1" applyProtection="1"/>
    <xf numFmtId="195" fontId="18" fillId="46" borderId="27" xfId="2533" applyNumberFormat="1" applyFont="1" applyFill="1" applyBorder="1" applyAlignment="1" applyProtection="1"/>
    <xf numFmtId="195" fontId="18" fillId="46" borderId="36" xfId="2533" applyNumberFormat="1" applyFont="1" applyFill="1" applyBorder="1" applyAlignment="1" applyProtection="1"/>
    <xf numFmtId="195" fontId="35" fillId="54" borderId="12" xfId="2533" applyNumberFormat="1" applyFont="1" applyFill="1" applyBorder="1" applyAlignment="1" applyProtection="1"/>
    <xf numFmtId="195" fontId="35" fillId="54" borderId="22" xfId="2533" applyNumberFormat="1" applyFont="1" applyFill="1" applyBorder="1" applyAlignment="1" applyProtection="1"/>
    <xf numFmtId="195" fontId="50" fillId="0" borderId="13" xfId="2533" applyNumberFormat="1" applyFont="1" applyFill="1" applyBorder="1" applyAlignment="1" applyProtection="1"/>
    <xf numFmtId="195" fontId="53" fillId="54" borderId="12" xfId="2533" applyNumberFormat="1" applyFont="1" applyFill="1" applyBorder="1" applyAlignment="1" applyProtection="1"/>
    <xf numFmtId="195" fontId="53" fillId="54" borderId="22" xfId="2533" applyNumberFormat="1" applyFont="1" applyFill="1" applyBorder="1" applyAlignment="1" applyProtection="1"/>
    <xf numFmtId="195" fontId="50" fillId="0" borderId="18" xfId="2533" applyNumberFormat="1" applyFont="1" applyFill="1" applyBorder="1" applyAlignment="1" applyProtection="1"/>
    <xf numFmtId="195" fontId="56" fillId="38" borderId="38" xfId="2533" applyNumberFormat="1" applyFont="1" applyFill="1" applyBorder="1" applyAlignment="1" applyProtection="1"/>
    <xf numFmtId="195" fontId="56" fillId="38" borderId="35" xfId="2533" applyNumberFormat="1" applyFont="1" applyFill="1" applyBorder="1" applyAlignment="1" applyProtection="1"/>
    <xf numFmtId="195" fontId="18" fillId="45" borderId="22" xfId="2533" applyNumberFormat="1" applyFont="1" applyFill="1" applyBorder="1" applyAlignment="1" applyProtection="1">
      <alignment horizontal="right"/>
    </xf>
    <xf numFmtId="195" fontId="35" fillId="46" borderId="22" xfId="2534" applyNumberFormat="1" applyFont="1" applyFill="1" applyBorder="1" applyAlignment="1" applyProtection="1">
      <alignment horizontal="center"/>
    </xf>
    <xf numFmtId="195" fontId="35" fillId="46" borderId="22" xfId="2533" applyNumberFormat="1" applyFont="1" applyFill="1" applyBorder="1" applyAlignment="1" applyProtection="1">
      <alignment horizontal="center"/>
    </xf>
    <xf numFmtId="195" fontId="35" fillId="34" borderId="36" xfId="2533" applyNumberFormat="1" applyFont="1" applyFill="1" applyBorder="1" applyAlignment="1" applyProtection="1"/>
    <xf numFmtId="195" fontId="50" fillId="0" borderId="27" xfId="2533" applyNumberFormat="1" applyFont="1" applyFill="1" applyBorder="1" applyAlignment="1" applyProtection="1"/>
    <xf numFmtId="195" fontId="18" fillId="0" borderId="25" xfId="2533" applyNumberFormat="1" applyFont="1" applyFill="1" applyBorder="1" applyAlignment="1" applyProtection="1"/>
    <xf numFmtId="195" fontId="59" fillId="51" borderId="0" xfId="2533" applyNumberFormat="1" applyFont="1" applyFill="1" applyAlignment="1">
      <alignment horizontal="left"/>
    </xf>
    <xf numFmtId="195" fontId="34" fillId="51" borderId="0" xfId="2533" applyNumberFormat="1" applyFont="1" applyFill="1"/>
    <xf numFmtId="195" fontId="34" fillId="51" borderId="0" xfId="2533" applyNumberFormat="1" applyFont="1" applyFill="1" applyAlignment="1">
      <alignment horizontal="right"/>
    </xf>
    <xf numFmtId="195" fontId="18" fillId="0" borderId="46" xfId="2533" applyNumberFormat="1" applyFont="1" applyFill="1" applyBorder="1" applyAlignment="1" applyProtection="1">
      <alignment horizontal="right"/>
    </xf>
    <xf numFmtId="195" fontId="34" fillId="56" borderId="25" xfId="2533" applyNumberFormat="1" applyFont="1" applyFill="1" applyBorder="1" applyAlignment="1">
      <alignment horizontal="left"/>
    </xf>
    <xf numFmtId="195" fontId="34" fillId="40" borderId="12" xfId="2533" applyNumberFormat="1" applyFont="1" applyFill="1" applyBorder="1" applyAlignment="1">
      <alignment horizontal="center"/>
    </xf>
    <xf numFmtId="195" fontId="32" fillId="40" borderId="12" xfId="2533" applyNumberFormat="1" applyFont="1" applyFill="1" applyBorder="1" applyAlignment="1">
      <alignment horizontal="center"/>
    </xf>
    <xf numFmtId="195" fontId="34" fillId="40" borderId="25" xfId="2533" applyNumberFormat="1" applyFont="1" applyFill="1" applyBorder="1" applyAlignment="1">
      <alignment horizontal="center"/>
    </xf>
    <xf numFmtId="195" fontId="18" fillId="45" borderId="12" xfId="2533" applyNumberFormat="1" applyFont="1" applyFill="1" applyBorder="1" applyAlignment="1" applyProtection="1">
      <alignment horizontal="right"/>
    </xf>
    <xf numFmtId="195" fontId="18" fillId="0" borderId="11" xfId="2533" applyNumberFormat="1" applyFont="1" applyFill="1" applyBorder="1" applyAlignment="1" applyProtection="1">
      <alignment horizontal="left"/>
    </xf>
    <xf numFmtId="195" fontId="18" fillId="0" borderId="11" xfId="2533" applyNumberFormat="1" applyFont="1" applyFill="1" applyBorder="1" applyAlignment="1" applyProtection="1">
      <alignment horizontal="center"/>
    </xf>
    <xf numFmtId="195" fontId="18" fillId="35" borderId="11" xfId="2533" applyNumberFormat="1" applyFont="1" applyFill="1" applyBorder="1" applyAlignment="1" applyProtection="1">
      <alignment horizontal="center"/>
    </xf>
    <xf numFmtId="195" fontId="18" fillId="36" borderId="11" xfId="2533" applyNumberFormat="1" applyFont="1" applyFill="1" applyBorder="1" applyAlignment="1" applyProtection="1"/>
    <xf numFmtId="195" fontId="29" fillId="38" borderId="19" xfId="2533" applyNumberFormat="1" applyFont="1" applyFill="1" applyBorder="1" applyAlignment="1" applyProtection="1"/>
    <xf numFmtId="44" fontId="86" fillId="57" borderId="47" xfId="2533" applyFont="1" applyFill="1" applyBorder="1" applyAlignment="1" applyProtection="1">
      <alignment horizontal="center"/>
    </xf>
    <xf numFmtId="196" fontId="49" fillId="60" borderId="0" xfId="0" applyNumberFormat="1" applyFont="1" applyFill="1" applyAlignment="1">
      <alignment horizontal="center"/>
    </xf>
    <xf numFmtId="180" fontId="49" fillId="60" borderId="0" xfId="0" applyNumberFormat="1" applyFont="1" applyFill="1" applyAlignment="1">
      <alignment horizontal="center"/>
    </xf>
    <xf numFmtId="0" fontId="95" fillId="58" borderId="24" xfId="51" applyFont="1" applyFill="1" applyBorder="1" applyAlignment="1">
      <alignment horizontal="right"/>
    </xf>
    <xf numFmtId="0" fontId="95" fillId="58" borderId="26" xfId="51" applyFont="1" applyFill="1" applyBorder="1" applyAlignment="1">
      <alignment horizontal="right"/>
    </xf>
    <xf numFmtId="197" fontId="103" fillId="61" borderId="0" xfId="2533" applyNumberFormat="1" applyFont="1" applyFill="1" applyBorder="1" applyAlignment="1" applyProtection="1">
      <alignment horizontal="center"/>
    </xf>
    <xf numFmtId="180" fontId="98" fillId="48" borderId="22" xfId="2533" applyNumberFormat="1" applyFont="1" applyFill="1" applyBorder="1" applyAlignment="1" applyProtection="1">
      <alignment horizontal="center"/>
    </xf>
    <xf numFmtId="44" fontId="38" fillId="58" borderId="45" xfId="2533" applyFont="1" applyFill="1" applyBorder="1" applyAlignment="1">
      <alignment horizontal="right"/>
    </xf>
    <xf numFmtId="0" fontId="113" fillId="62" borderId="22" xfId="0" applyFont="1" applyFill="1" applyBorder="1" applyAlignment="1">
      <alignment horizontal="left" vertical="top" wrapText="1"/>
    </xf>
    <xf numFmtId="0" fontId="51" fillId="0" borderId="22" xfId="0" applyFont="1" applyBorder="1"/>
    <xf numFmtId="0" fontId="114" fillId="62" borderId="22" xfId="0" applyFont="1" applyFill="1" applyBorder="1" applyAlignment="1">
      <alignment horizontal="left" vertical="center" wrapText="1" indent="1"/>
    </xf>
    <xf numFmtId="0" fontId="126" fillId="62" borderId="62" xfId="0" applyFont="1" applyFill="1" applyBorder="1" applyAlignment="1">
      <alignment horizontal="left" vertical="top" wrapText="1"/>
    </xf>
    <xf numFmtId="0" fontId="51" fillId="62" borderId="63" xfId="0" applyFont="1" applyFill="1" applyBorder="1" applyAlignment="1">
      <alignment horizontal="left" vertical="top" wrapText="1"/>
    </xf>
    <xf numFmtId="0" fontId="51" fillId="62" borderId="66" xfId="0" applyFont="1" applyFill="1" applyBorder="1" applyAlignment="1">
      <alignment horizontal="left" vertical="center" wrapText="1" indent="1"/>
    </xf>
    <xf numFmtId="0" fontId="51" fillId="62" borderId="67" xfId="0" applyFont="1" applyFill="1" applyBorder="1" applyAlignment="1">
      <alignment horizontal="left" vertical="top" wrapText="1"/>
    </xf>
    <xf numFmtId="0" fontId="51" fillId="62" borderId="64" xfId="0" applyFont="1" applyFill="1" applyBorder="1" applyAlignment="1">
      <alignment horizontal="left" vertical="center" wrapText="1" indent="1"/>
    </xf>
    <xf numFmtId="0" fontId="51" fillId="62" borderId="65" xfId="0" applyFont="1" applyFill="1" applyBorder="1" applyAlignment="1">
      <alignment horizontal="left" vertical="top" wrapText="1"/>
    </xf>
    <xf numFmtId="198" fontId="33" fillId="41" borderId="0" xfId="2533" applyNumberFormat="1" applyFont="1" applyFill="1" applyBorder="1" applyAlignment="1" applyProtection="1">
      <alignment horizontal="center"/>
    </xf>
    <xf numFmtId="44" fontId="127" fillId="58" borderId="42" xfId="2533" applyFont="1" applyFill="1" applyBorder="1" applyAlignment="1">
      <alignment horizontal="right"/>
    </xf>
    <xf numFmtId="0" fontId="128" fillId="62" borderId="62" xfId="0" applyFont="1" applyFill="1" applyBorder="1" applyAlignment="1">
      <alignment horizontal="left" vertical="top" wrapText="1"/>
    </xf>
    <xf numFmtId="0" fontId="0" fillId="62" borderId="64" xfId="0" applyFill="1" applyBorder="1"/>
    <xf numFmtId="0" fontId="0" fillId="62" borderId="65" xfId="0" applyFill="1" applyBorder="1"/>
    <xf numFmtId="199" fontId="18" fillId="0" borderId="11" xfId="2533" applyNumberFormat="1" applyFont="1" applyFill="1" applyBorder="1" applyAlignment="1" applyProtection="1">
      <alignment horizontal="center"/>
    </xf>
    <xf numFmtId="199" fontId="33" fillId="41" borderId="0" xfId="2533" applyNumberFormat="1" applyFont="1" applyFill="1" applyBorder="1" applyAlignment="1" applyProtection="1">
      <alignment horizontal="center"/>
    </xf>
    <xf numFmtId="199" fontId="18" fillId="35" borderId="11" xfId="2533" applyNumberFormat="1" applyFont="1" applyFill="1" applyBorder="1" applyAlignment="1" applyProtection="1">
      <alignment horizontal="center"/>
    </xf>
    <xf numFmtId="199" fontId="18" fillId="36" borderId="11" xfId="2533" applyNumberFormat="1" applyFont="1" applyFill="1" applyBorder="1" applyAlignment="1" applyProtection="1"/>
    <xf numFmtId="191" fontId="41" fillId="34" borderId="14" xfId="0" applyNumberFormat="1" applyFont="1" applyFill="1" applyBorder="1"/>
    <xf numFmtId="0" fontId="127" fillId="58" borderId="42" xfId="51" applyFont="1" applyFill="1" applyBorder="1" applyAlignment="1">
      <alignment horizontal="right"/>
    </xf>
  </cellXfs>
  <cellStyles count="2536">
    <cellStyle name="20% - Accent1" xfId="19" builtinId="30" customBuiltin="1"/>
    <cellStyle name="20% - Accent1 10" xfId="473" xr:uid="{00000000-0005-0000-0000-000000000000}"/>
    <cellStyle name="20% - Accent1 10 2" xfId="1766" xr:uid="{00000000-0005-0000-0000-000001000000}"/>
    <cellStyle name="20% - Accent1 11" xfId="517" xr:uid="{00000000-0005-0000-0000-000002000000}"/>
    <cellStyle name="20% - Accent1 11 2" xfId="1809" xr:uid="{00000000-0005-0000-0000-000003000000}"/>
    <cellStyle name="20% - Accent1 12" xfId="560" xr:uid="{00000000-0005-0000-0000-000004000000}"/>
    <cellStyle name="20% - Accent1 12 2" xfId="1852" xr:uid="{00000000-0005-0000-0000-000005000000}"/>
    <cellStyle name="20% - Accent1 13" xfId="603" xr:uid="{00000000-0005-0000-0000-000006000000}"/>
    <cellStyle name="20% - Accent1 13 2" xfId="1895" xr:uid="{00000000-0005-0000-0000-000007000000}"/>
    <cellStyle name="20% - Accent1 14" xfId="647" xr:uid="{00000000-0005-0000-0000-000008000000}"/>
    <cellStyle name="20% - Accent1 14 2" xfId="1938" xr:uid="{00000000-0005-0000-0000-000009000000}"/>
    <cellStyle name="20% - Accent1 15" xfId="691" xr:uid="{00000000-0005-0000-0000-00000A000000}"/>
    <cellStyle name="20% - Accent1 15 2" xfId="1981" xr:uid="{00000000-0005-0000-0000-00000B000000}"/>
    <cellStyle name="20% - Accent1 16" xfId="735" xr:uid="{00000000-0005-0000-0000-00000C000000}"/>
    <cellStyle name="20% - Accent1 16 2" xfId="2024" xr:uid="{00000000-0005-0000-0000-00000D000000}"/>
    <cellStyle name="20% - Accent1 17" xfId="779" xr:uid="{00000000-0005-0000-0000-00000E000000}"/>
    <cellStyle name="20% - Accent1 17 2" xfId="2067" xr:uid="{00000000-0005-0000-0000-00000F000000}"/>
    <cellStyle name="20% - Accent1 18" xfId="823" xr:uid="{00000000-0005-0000-0000-000010000000}"/>
    <cellStyle name="20% - Accent1 18 2" xfId="2110" xr:uid="{00000000-0005-0000-0000-000011000000}"/>
    <cellStyle name="20% - Accent1 19" xfId="867" xr:uid="{00000000-0005-0000-0000-000012000000}"/>
    <cellStyle name="20% - Accent1 19 2" xfId="2154" xr:uid="{00000000-0005-0000-0000-000013000000}"/>
    <cellStyle name="20% - Accent1 2" xfId="66" xr:uid="{00000000-0005-0000-0000-000014000000}"/>
    <cellStyle name="20% - Accent1 2 2" xfId="125" xr:uid="{00000000-0005-0000-0000-000015000000}"/>
    <cellStyle name="20% - Accent1 2 2 2" xfId="1364" xr:uid="{00000000-0005-0000-0000-000016000000}"/>
    <cellStyle name="20% - Accent1 2 2 2 2" xfId="1421" xr:uid="{00000000-0005-0000-0000-000017000000}"/>
    <cellStyle name="20% - Accent1 2 3" xfId="1296" xr:uid="{00000000-0005-0000-0000-000018000000}"/>
    <cellStyle name="20% - Accent1 20" xfId="910" xr:uid="{00000000-0005-0000-0000-000019000000}"/>
    <cellStyle name="20% - Accent1 20 2" xfId="2197" xr:uid="{00000000-0005-0000-0000-00001A000000}"/>
    <cellStyle name="20% - Accent1 21" xfId="953" xr:uid="{00000000-0005-0000-0000-00001B000000}"/>
    <cellStyle name="20% - Accent1 21 2" xfId="2240" xr:uid="{00000000-0005-0000-0000-00001C000000}"/>
    <cellStyle name="20% - Accent1 22" xfId="997" xr:uid="{00000000-0005-0000-0000-00001D000000}"/>
    <cellStyle name="20% - Accent1 22 2" xfId="2284" xr:uid="{00000000-0005-0000-0000-00001E000000}"/>
    <cellStyle name="20% - Accent1 23" xfId="1040" xr:uid="{00000000-0005-0000-0000-00001F000000}"/>
    <cellStyle name="20% - Accent1 23 2" xfId="2327" xr:uid="{00000000-0005-0000-0000-000020000000}"/>
    <cellStyle name="20% - Accent1 24" xfId="1083" xr:uid="{00000000-0005-0000-0000-000021000000}"/>
    <cellStyle name="20% - Accent1 24 2" xfId="2370" xr:uid="{00000000-0005-0000-0000-000022000000}"/>
    <cellStyle name="20% - Accent1 25" xfId="1126" xr:uid="{00000000-0005-0000-0000-000023000000}"/>
    <cellStyle name="20% - Accent1 25 2" xfId="2413" xr:uid="{00000000-0005-0000-0000-000024000000}"/>
    <cellStyle name="20% - Accent1 26" xfId="1169" xr:uid="{00000000-0005-0000-0000-000025000000}"/>
    <cellStyle name="20% - Accent1 26 2" xfId="2456" xr:uid="{00000000-0005-0000-0000-000026000000}"/>
    <cellStyle name="20% - Accent1 27" xfId="1212" xr:uid="{00000000-0005-0000-0000-000027000000}"/>
    <cellStyle name="20% - Accent1 27 2" xfId="2499" xr:uid="{00000000-0005-0000-0000-000028000000}"/>
    <cellStyle name="20% - Accent1 28" xfId="1237" xr:uid="{00000000-0005-0000-0000-000029000000}"/>
    <cellStyle name="20% - Accent1 28 2" xfId="1339" xr:uid="{00000000-0005-0000-0000-00002A000000}"/>
    <cellStyle name="20% - Accent1 3" xfId="170" xr:uid="{00000000-0005-0000-0000-00002B000000}"/>
    <cellStyle name="20% - Accent1 3 2" xfId="1464" xr:uid="{00000000-0005-0000-0000-00002C000000}"/>
    <cellStyle name="20% - Accent1 4" xfId="214" xr:uid="{00000000-0005-0000-0000-00002D000000}"/>
    <cellStyle name="20% - Accent1 4 2" xfId="1508" xr:uid="{00000000-0005-0000-0000-00002E000000}"/>
    <cellStyle name="20% - Accent1 5" xfId="257" xr:uid="{00000000-0005-0000-0000-00002F000000}"/>
    <cellStyle name="20% - Accent1 5 2" xfId="1551" xr:uid="{00000000-0005-0000-0000-000030000000}"/>
    <cellStyle name="20% - Accent1 6" xfId="300" xr:uid="{00000000-0005-0000-0000-000031000000}"/>
    <cellStyle name="20% - Accent1 6 2" xfId="1594" xr:uid="{00000000-0005-0000-0000-000032000000}"/>
    <cellStyle name="20% - Accent1 7" xfId="343" xr:uid="{00000000-0005-0000-0000-000033000000}"/>
    <cellStyle name="20% - Accent1 7 2" xfId="1637" xr:uid="{00000000-0005-0000-0000-000034000000}"/>
    <cellStyle name="20% - Accent1 8" xfId="386" xr:uid="{00000000-0005-0000-0000-000035000000}"/>
    <cellStyle name="20% - Accent1 8 2" xfId="1680" xr:uid="{00000000-0005-0000-0000-000036000000}"/>
    <cellStyle name="20% - Accent1 9" xfId="429" xr:uid="{00000000-0005-0000-0000-000037000000}"/>
    <cellStyle name="20% - Accent1 9 2" xfId="1723" xr:uid="{00000000-0005-0000-0000-000038000000}"/>
    <cellStyle name="20% - Accent2" xfId="23" builtinId="34" customBuiltin="1"/>
    <cellStyle name="20% - Accent2 10" xfId="477" xr:uid="{00000000-0005-0000-0000-000039000000}"/>
    <cellStyle name="20% - Accent2 10 2" xfId="1770" xr:uid="{00000000-0005-0000-0000-00003A000000}"/>
    <cellStyle name="20% - Accent2 11" xfId="521" xr:uid="{00000000-0005-0000-0000-00003B000000}"/>
    <cellStyle name="20% - Accent2 11 2" xfId="1813" xr:uid="{00000000-0005-0000-0000-00003C000000}"/>
    <cellStyle name="20% - Accent2 12" xfId="564" xr:uid="{00000000-0005-0000-0000-00003D000000}"/>
    <cellStyle name="20% - Accent2 12 2" xfId="1856" xr:uid="{00000000-0005-0000-0000-00003E000000}"/>
    <cellStyle name="20% - Accent2 13" xfId="607" xr:uid="{00000000-0005-0000-0000-00003F000000}"/>
    <cellStyle name="20% - Accent2 13 2" xfId="1899" xr:uid="{00000000-0005-0000-0000-000040000000}"/>
    <cellStyle name="20% - Accent2 14" xfId="651" xr:uid="{00000000-0005-0000-0000-000041000000}"/>
    <cellStyle name="20% - Accent2 14 2" xfId="1942" xr:uid="{00000000-0005-0000-0000-000042000000}"/>
    <cellStyle name="20% - Accent2 15" xfId="695" xr:uid="{00000000-0005-0000-0000-000043000000}"/>
    <cellStyle name="20% - Accent2 15 2" xfId="1985" xr:uid="{00000000-0005-0000-0000-000044000000}"/>
    <cellStyle name="20% - Accent2 16" xfId="739" xr:uid="{00000000-0005-0000-0000-000045000000}"/>
    <cellStyle name="20% - Accent2 16 2" xfId="2028" xr:uid="{00000000-0005-0000-0000-000046000000}"/>
    <cellStyle name="20% - Accent2 17" xfId="783" xr:uid="{00000000-0005-0000-0000-000047000000}"/>
    <cellStyle name="20% - Accent2 17 2" xfId="2071" xr:uid="{00000000-0005-0000-0000-000048000000}"/>
    <cellStyle name="20% - Accent2 18" xfId="827" xr:uid="{00000000-0005-0000-0000-000049000000}"/>
    <cellStyle name="20% - Accent2 18 2" xfId="2114" xr:uid="{00000000-0005-0000-0000-00004A000000}"/>
    <cellStyle name="20% - Accent2 19" xfId="871" xr:uid="{00000000-0005-0000-0000-00004B000000}"/>
    <cellStyle name="20% - Accent2 19 2" xfId="2158" xr:uid="{00000000-0005-0000-0000-00004C000000}"/>
    <cellStyle name="20% - Accent2 2" xfId="67" xr:uid="{00000000-0005-0000-0000-00004D000000}"/>
    <cellStyle name="20% - Accent2 2 2" xfId="129" xr:uid="{00000000-0005-0000-0000-00004E000000}"/>
    <cellStyle name="20% - Accent2 2 2 2" xfId="1365" xr:uid="{00000000-0005-0000-0000-00004F000000}"/>
    <cellStyle name="20% - Accent2 2 2 2 2" xfId="1425" xr:uid="{00000000-0005-0000-0000-000050000000}"/>
    <cellStyle name="20% - Accent2 2 3" xfId="1300" xr:uid="{00000000-0005-0000-0000-000051000000}"/>
    <cellStyle name="20% - Accent2 20" xfId="914" xr:uid="{00000000-0005-0000-0000-000052000000}"/>
    <cellStyle name="20% - Accent2 20 2" xfId="2201" xr:uid="{00000000-0005-0000-0000-000053000000}"/>
    <cellStyle name="20% - Accent2 21" xfId="957" xr:uid="{00000000-0005-0000-0000-000054000000}"/>
    <cellStyle name="20% - Accent2 21 2" xfId="2244" xr:uid="{00000000-0005-0000-0000-000055000000}"/>
    <cellStyle name="20% - Accent2 22" xfId="1001" xr:uid="{00000000-0005-0000-0000-000056000000}"/>
    <cellStyle name="20% - Accent2 22 2" xfId="2288" xr:uid="{00000000-0005-0000-0000-000057000000}"/>
    <cellStyle name="20% - Accent2 23" xfId="1044" xr:uid="{00000000-0005-0000-0000-000058000000}"/>
    <cellStyle name="20% - Accent2 23 2" xfId="2331" xr:uid="{00000000-0005-0000-0000-000059000000}"/>
    <cellStyle name="20% - Accent2 24" xfId="1087" xr:uid="{00000000-0005-0000-0000-00005A000000}"/>
    <cellStyle name="20% - Accent2 24 2" xfId="2374" xr:uid="{00000000-0005-0000-0000-00005B000000}"/>
    <cellStyle name="20% - Accent2 25" xfId="1130" xr:uid="{00000000-0005-0000-0000-00005C000000}"/>
    <cellStyle name="20% - Accent2 25 2" xfId="2417" xr:uid="{00000000-0005-0000-0000-00005D000000}"/>
    <cellStyle name="20% - Accent2 26" xfId="1173" xr:uid="{00000000-0005-0000-0000-00005E000000}"/>
    <cellStyle name="20% - Accent2 26 2" xfId="2460" xr:uid="{00000000-0005-0000-0000-00005F000000}"/>
    <cellStyle name="20% - Accent2 27" xfId="1216" xr:uid="{00000000-0005-0000-0000-000060000000}"/>
    <cellStyle name="20% - Accent2 27 2" xfId="2503" xr:uid="{00000000-0005-0000-0000-000061000000}"/>
    <cellStyle name="20% - Accent2 28" xfId="1238" xr:uid="{00000000-0005-0000-0000-000062000000}"/>
    <cellStyle name="20% - Accent2 28 2" xfId="1343" xr:uid="{00000000-0005-0000-0000-000063000000}"/>
    <cellStyle name="20% - Accent2 3" xfId="174" xr:uid="{00000000-0005-0000-0000-000064000000}"/>
    <cellStyle name="20% - Accent2 3 2" xfId="1468" xr:uid="{00000000-0005-0000-0000-000065000000}"/>
    <cellStyle name="20% - Accent2 4" xfId="218" xr:uid="{00000000-0005-0000-0000-000066000000}"/>
    <cellStyle name="20% - Accent2 4 2" xfId="1512" xr:uid="{00000000-0005-0000-0000-000067000000}"/>
    <cellStyle name="20% - Accent2 5" xfId="261" xr:uid="{00000000-0005-0000-0000-000068000000}"/>
    <cellStyle name="20% - Accent2 5 2" xfId="1555" xr:uid="{00000000-0005-0000-0000-000069000000}"/>
    <cellStyle name="20% - Accent2 6" xfId="304" xr:uid="{00000000-0005-0000-0000-00006A000000}"/>
    <cellStyle name="20% - Accent2 6 2" xfId="1598" xr:uid="{00000000-0005-0000-0000-00006B000000}"/>
    <cellStyle name="20% - Accent2 7" xfId="347" xr:uid="{00000000-0005-0000-0000-00006C000000}"/>
    <cellStyle name="20% - Accent2 7 2" xfId="1641" xr:uid="{00000000-0005-0000-0000-00006D000000}"/>
    <cellStyle name="20% - Accent2 8" xfId="390" xr:uid="{00000000-0005-0000-0000-00006E000000}"/>
    <cellStyle name="20% - Accent2 8 2" xfId="1684" xr:uid="{00000000-0005-0000-0000-00006F000000}"/>
    <cellStyle name="20% - Accent2 9" xfId="433" xr:uid="{00000000-0005-0000-0000-000070000000}"/>
    <cellStyle name="20% - Accent2 9 2" xfId="1727" xr:uid="{00000000-0005-0000-0000-000071000000}"/>
    <cellStyle name="20% - Accent3" xfId="27" builtinId="38" customBuiltin="1"/>
    <cellStyle name="20% - Accent3 10" xfId="481" xr:uid="{00000000-0005-0000-0000-000072000000}"/>
    <cellStyle name="20% - Accent3 10 2" xfId="1774" xr:uid="{00000000-0005-0000-0000-000073000000}"/>
    <cellStyle name="20% - Accent3 11" xfId="525" xr:uid="{00000000-0005-0000-0000-000074000000}"/>
    <cellStyle name="20% - Accent3 11 2" xfId="1817" xr:uid="{00000000-0005-0000-0000-000075000000}"/>
    <cellStyle name="20% - Accent3 12" xfId="568" xr:uid="{00000000-0005-0000-0000-000076000000}"/>
    <cellStyle name="20% - Accent3 12 2" xfId="1860" xr:uid="{00000000-0005-0000-0000-000077000000}"/>
    <cellStyle name="20% - Accent3 13" xfId="611" xr:uid="{00000000-0005-0000-0000-000078000000}"/>
    <cellStyle name="20% - Accent3 13 2" xfId="1903" xr:uid="{00000000-0005-0000-0000-000079000000}"/>
    <cellStyle name="20% - Accent3 14" xfId="655" xr:uid="{00000000-0005-0000-0000-00007A000000}"/>
    <cellStyle name="20% - Accent3 14 2" xfId="1946" xr:uid="{00000000-0005-0000-0000-00007B000000}"/>
    <cellStyle name="20% - Accent3 15" xfId="699" xr:uid="{00000000-0005-0000-0000-00007C000000}"/>
    <cellStyle name="20% - Accent3 15 2" xfId="1989" xr:uid="{00000000-0005-0000-0000-00007D000000}"/>
    <cellStyle name="20% - Accent3 16" xfId="743" xr:uid="{00000000-0005-0000-0000-00007E000000}"/>
    <cellStyle name="20% - Accent3 16 2" xfId="2032" xr:uid="{00000000-0005-0000-0000-00007F000000}"/>
    <cellStyle name="20% - Accent3 17" xfId="787" xr:uid="{00000000-0005-0000-0000-000080000000}"/>
    <cellStyle name="20% - Accent3 17 2" xfId="2075" xr:uid="{00000000-0005-0000-0000-000081000000}"/>
    <cellStyle name="20% - Accent3 18" xfId="831" xr:uid="{00000000-0005-0000-0000-000082000000}"/>
    <cellStyle name="20% - Accent3 18 2" xfId="2118" xr:uid="{00000000-0005-0000-0000-000083000000}"/>
    <cellStyle name="20% - Accent3 19" xfId="875" xr:uid="{00000000-0005-0000-0000-000084000000}"/>
    <cellStyle name="20% - Accent3 19 2" xfId="2162" xr:uid="{00000000-0005-0000-0000-000085000000}"/>
    <cellStyle name="20% - Accent3 2" xfId="68" xr:uid="{00000000-0005-0000-0000-000086000000}"/>
    <cellStyle name="20% - Accent3 2 2" xfId="133" xr:uid="{00000000-0005-0000-0000-000087000000}"/>
    <cellStyle name="20% - Accent3 2 2 2" xfId="1366" xr:uid="{00000000-0005-0000-0000-000088000000}"/>
    <cellStyle name="20% - Accent3 2 2 2 2" xfId="1429" xr:uid="{00000000-0005-0000-0000-000089000000}"/>
    <cellStyle name="20% - Accent3 2 3" xfId="1304" xr:uid="{00000000-0005-0000-0000-00008A000000}"/>
    <cellStyle name="20% - Accent3 20" xfId="918" xr:uid="{00000000-0005-0000-0000-00008B000000}"/>
    <cellStyle name="20% - Accent3 20 2" xfId="2205" xr:uid="{00000000-0005-0000-0000-00008C000000}"/>
    <cellStyle name="20% - Accent3 21" xfId="961" xr:uid="{00000000-0005-0000-0000-00008D000000}"/>
    <cellStyle name="20% - Accent3 21 2" xfId="2248" xr:uid="{00000000-0005-0000-0000-00008E000000}"/>
    <cellStyle name="20% - Accent3 22" xfId="1005" xr:uid="{00000000-0005-0000-0000-00008F000000}"/>
    <cellStyle name="20% - Accent3 22 2" xfId="2292" xr:uid="{00000000-0005-0000-0000-000090000000}"/>
    <cellStyle name="20% - Accent3 23" xfId="1048" xr:uid="{00000000-0005-0000-0000-000091000000}"/>
    <cellStyle name="20% - Accent3 23 2" xfId="2335" xr:uid="{00000000-0005-0000-0000-000092000000}"/>
    <cellStyle name="20% - Accent3 24" xfId="1091" xr:uid="{00000000-0005-0000-0000-000093000000}"/>
    <cellStyle name="20% - Accent3 24 2" xfId="2378" xr:uid="{00000000-0005-0000-0000-000094000000}"/>
    <cellStyle name="20% - Accent3 25" xfId="1134" xr:uid="{00000000-0005-0000-0000-000095000000}"/>
    <cellStyle name="20% - Accent3 25 2" xfId="2421" xr:uid="{00000000-0005-0000-0000-000096000000}"/>
    <cellStyle name="20% - Accent3 26" xfId="1177" xr:uid="{00000000-0005-0000-0000-000097000000}"/>
    <cellStyle name="20% - Accent3 26 2" xfId="2464" xr:uid="{00000000-0005-0000-0000-000098000000}"/>
    <cellStyle name="20% - Accent3 27" xfId="1220" xr:uid="{00000000-0005-0000-0000-000099000000}"/>
    <cellStyle name="20% - Accent3 27 2" xfId="2507" xr:uid="{00000000-0005-0000-0000-00009A000000}"/>
    <cellStyle name="20% - Accent3 28" xfId="1239" xr:uid="{00000000-0005-0000-0000-00009B000000}"/>
    <cellStyle name="20% - Accent3 28 2" xfId="1347" xr:uid="{00000000-0005-0000-0000-00009C000000}"/>
    <cellStyle name="20% - Accent3 3" xfId="178" xr:uid="{00000000-0005-0000-0000-00009D000000}"/>
    <cellStyle name="20% - Accent3 3 2" xfId="1472" xr:uid="{00000000-0005-0000-0000-00009E000000}"/>
    <cellStyle name="20% - Accent3 4" xfId="222" xr:uid="{00000000-0005-0000-0000-00009F000000}"/>
    <cellStyle name="20% - Accent3 4 2" xfId="1516" xr:uid="{00000000-0005-0000-0000-0000A0000000}"/>
    <cellStyle name="20% - Accent3 5" xfId="265" xr:uid="{00000000-0005-0000-0000-0000A1000000}"/>
    <cellStyle name="20% - Accent3 5 2" xfId="1559" xr:uid="{00000000-0005-0000-0000-0000A2000000}"/>
    <cellStyle name="20% - Accent3 6" xfId="308" xr:uid="{00000000-0005-0000-0000-0000A3000000}"/>
    <cellStyle name="20% - Accent3 6 2" xfId="1602" xr:uid="{00000000-0005-0000-0000-0000A4000000}"/>
    <cellStyle name="20% - Accent3 7" xfId="351" xr:uid="{00000000-0005-0000-0000-0000A5000000}"/>
    <cellStyle name="20% - Accent3 7 2" xfId="1645" xr:uid="{00000000-0005-0000-0000-0000A6000000}"/>
    <cellStyle name="20% - Accent3 8" xfId="394" xr:uid="{00000000-0005-0000-0000-0000A7000000}"/>
    <cellStyle name="20% - Accent3 8 2" xfId="1688" xr:uid="{00000000-0005-0000-0000-0000A8000000}"/>
    <cellStyle name="20% - Accent3 9" xfId="437" xr:uid="{00000000-0005-0000-0000-0000A9000000}"/>
    <cellStyle name="20% - Accent3 9 2" xfId="1731" xr:uid="{00000000-0005-0000-0000-0000AA000000}"/>
    <cellStyle name="20% - Accent4" xfId="31" builtinId="42" customBuiltin="1"/>
    <cellStyle name="20% - Accent4 10" xfId="485" xr:uid="{00000000-0005-0000-0000-0000AB000000}"/>
    <cellStyle name="20% - Accent4 10 2" xfId="1778" xr:uid="{00000000-0005-0000-0000-0000AC000000}"/>
    <cellStyle name="20% - Accent4 11" xfId="529" xr:uid="{00000000-0005-0000-0000-0000AD000000}"/>
    <cellStyle name="20% - Accent4 11 2" xfId="1821" xr:uid="{00000000-0005-0000-0000-0000AE000000}"/>
    <cellStyle name="20% - Accent4 12" xfId="572" xr:uid="{00000000-0005-0000-0000-0000AF000000}"/>
    <cellStyle name="20% - Accent4 12 2" xfId="1864" xr:uid="{00000000-0005-0000-0000-0000B0000000}"/>
    <cellStyle name="20% - Accent4 13" xfId="615" xr:uid="{00000000-0005-0000-0000-0000B1000000}"/>
    <cellStyle name="20% - Accent4 13 2" xfId="1907" xr:uid="{00000000-0005-0000-0000-0000B2000000}"/>
    <cellStyle name="20% - Accent4 14" xfId="659" xr:uid="{00000000-0005-0000-0000-0000B3000000}"/>
    <cellStyle name="20% - Accent4 14 2" xfId="1950" xr:uid="{00000000-0005-0000-0000-0000B4000000}"/>
    <cellStyle name="20% - Accent4 15" xfId="703" xr:uid="{00000000-0005-0000-0000-0000B5000000}"/>
    <cellStyle name="20% - Accent4 15 2" xfId="1993" xr:uid="{00000000-0005-0000-0000-0000B6000000}"/>
    <cellStyle name="20% - Accent4 16" xfId="747" xr:uid="{00000000-0005-0000-0000-0000B7000000}"/>
    <cellStyle name="20% - Accent4 16 2" xfId="2036" xr:uid="{00000000-0005-0000-0000-0000B8000000}"/>
    <cellStyle name="20% - Accent4 17" xfId="791" xr:uid="{00000000-0005-0000-0000-0000B9000000}"/>
    <cellStyle name="20% - Accent4 17 2" xfId="2079" xr:uid="{00000000-0005-0000-0000-0000BA000000}"/>
    <cellStyle name="20% - Accent4 18" xfId="835" xr:uid="{00000000-0005-0000-0000-0000BB000000}"/>
    <cellStyle name="20% - Accent4 18 2" xfId="2122" xr:uid="{00000000-0005-0000-0000-0000BC000000}"/>
    <cellStyle name="20% - Accent4 19" xfId="879" xr:uid="{00000000-0005-0000-0000-0000BD000000}"/>
    <cellStyle name="20% - Accent4 19 2" xfId="2166" xr:uid="{00000000-0005-0000-0000-0000BE000000}"/>
    <cellStyle name="20% - Accent4 2" xfId="69" xr:uid="{00000000-0005-0000-0000-0000BF000000}"/>
    <cellStyle name="20% - Accent4 2 2" xfId="137" xr:uid="{00000000-0005-0000-0000-0000C0000000}"/>
    <cellStyle name="20% - Accent4 2 2 2" xfId="1367" xr:uid="{00000000-0005-0000-0000-0000C1000000}"/>
    <cellStyle name="20% - Accent4 2 2 2 2" xfId="1433" xr:uid="{00000000-0005-0000-0000-0000C2000000}"/>
    <cellStyle name="20% - Accent4 2 3" xfId="1308" xr:uid="{00000000-0005-0000-0000-0000C3000000}"/>
    <cellStyle name="20% - Accent4 20" xfId="922" xr:uid="{00000000-0005-0000-0000-0000C4000000}"/>
    <cellStyle name="20% - Accent4 20 2" xfId="2209" xr:uid="{00000000-0005-0000-0000-0000C5000000}"/>
    <cellStyle name="20% - Accent4 21" xfId="965" xr:uid="{00000000-0005-0000-0000-0000C6000000}"/>
    <cellStyle name="20% - Accent4 21 2" xfId="2252" xr:uid="{00000000-0005-0000-0000-0000C7000000}"/>
    <cellStyle name="20% - Accent4 22" xfId="1009" xr:uid="{00000000-0005-0000-0000-0000C8000000}"/>
    <cellStyle name="20% - Accent4 22 2" xfId="2296" xr:uid="{00000000-0005-0000-0000-0000C9000000}"/>
    <cellStyle name="20% - Accent4 23" xfId="1052" xr:uid="{00000000-0005-0000-0000-0000CA000000}"/>
    <cellStyle name="20% - Accent4 23 2" xfId="2339" xr:uid="{00000000-0005-0000-0000-0000CB000000}"/>
    <cellStyle name="20% - Accent4 24" xfId="1095" xr:uid="{00000000-0005-0000-0000-0000CC000000}"/>
    <cellStyle name="20% - Accent4 24 2" xfId="2382" xr:uid="{00000000-0005-0000-0000-0000CD000000}"/>
    <cellStyle name="20% - Accent4 25" xfId="1138" xr:uid="{00000000-0005-0000-0000-0000CE000000}"/>
    <cellStyle name="20% - Accent4 25 2" xfId="2425" xr:uid="{00000000-0005-0000-0000-0000CF000000}"/>
    <cellStyle name="20% - Accent4 26" xfId="1181" xr:uid="{00000000-0005-0000-0000-0000D0000000}"/>
    <cellStyle name="20% - Accent4 26 2" xfId="2468" xr:uid="{00000000-0005-0000-0000-0000D1000000}"/>
    <cellStyle name="20% - Accent4 27" xfId="1224" xr:uid="{00000000-0005-0000-0000-0000D2000000}"/>
    <cellStyle name="20% - Accent4 27 2" xfId="2511" xr:uid="{00000000-0005-0000-0000-0000D3000000}"/>
    <cellStyle name="20% - Accent4 28" xfId="1240" xr:uid="{00000000-0005-0000-0000-0000D4000000}"/>
    <cellStyle name="20% - Accent4 28 2" xfId="1351" xr:uid="{00000000-0005-0000-0000-0000D5000000}"/>
    <cellStyle name="20% - Accent4 3" xfId="182" xr:uid="{00000000-0005-0000-0000-0000D6000000}"/>
    <cellStyle name="20% - Accent4 3 2" xfId="1476" xr:uid="{00000000-0005-0000-0000-0000D7000000}"/>
    <cellStyle name="20% - Accent4 4" xfId="226" xr:uid="{00000000-0005-0000-0000-0000D8000000}"/>
    <cellStyle name="20% - Accent4 4 2" xfId="1520" xr:uid="{00000000-0005-0000-0000-0000D9000000}"/>
    <cellStyle name="20% - Accent4 5" xfId="269" xr:uid="{00000000-0005-0000-0000-0000DA000000}"/>
    <cellStyle name="20% - Accent4 5 2" xfId="1563" xr:uid="{00000000-0005-0000-0000-0000DB000000}"/>
    <cellStyle name="20% - Accent4 6" xfId="312" xr:uid="{00000000-0005-0000-0000-0000DC000000}"/>
    <cellStyle name="20% - Accent4 6 2" xfId="1606" xr:uid="{00000000-0005-0000-0000-0000DD000000}"/>
    <cellStyle name="20% - Accent4 7" xfId="355" xr:uid="{00000000-0005-0000-0000-0000DE000000}"/>
    <cellStyle name="20% - Accent4 7 2" xfId="1649" xr:uid="{00000000-0005-0000-0000-0000DF000000}"/>
    <cellStyle name="20% - Accent4 8" xfId="398" xr:uid="{00000000-0005-0000-0000-0000E0000000}"/>
    <cellStyle name="20% - Accent4 8 2" xfId="1692" xr:uid="{00000000-0005-0000-0000-0000E1000000}"/>
    <cellStyle name="20% - Accent4 9" xfId="441" xr:uid="{00000000-0005-0000-0000-0000E2000000}"/>
    <cellStyle name="20% - Accent4 9 2" xfId="1735" xr:uid="{00000000-0005-0000-0000-0000E3000000}"/>
    <cellStyle name="20% - Accent5" xfId="35" builtinId="46" customBuiltin="1"/>
    <cellStyle name="20% - Accent5 10" xfId="489" xr:uid="{00000000-0005-0000-0000-0000E4000000}"/>
    <cellStyle name="20% - Accent5 10 2" xfId="1782" xr:uid="{00000000-0005-0000-0000-0000E5000000}"/>
    <cellStyle name="20% - Accent5 11" xfId="533" xr:uid="{00000000-0005-0000-0000-0000E6000000}"/>
    <cellStyle name="20% - Accent5 11 2" xfId="1825" xr:uid="{00000000-0005-0000-0000-0000E7000000}"/>
    <cellStyle name="20% - Accent5 12" xfId="576" xr:uid="{00000000-0005-0000-0000-0000E8000000}"/>
    <cellStyle name="20% - Accent5 12 2" xfId="1868" xr:uid="{00000000-0005-0000-0000-0000E9000000}"/>
    <cellStyle name="20% - Accent5 13" xfId="619" xr:uid="{00000000-0005-0000-0000-0000EA000000}"/>
    <cellStyle name="20% - Accent5 13 2" xfId="1911" xr:uid="{00000000-0005-0000-0000-0000EB000000}"/>
    <cellStyle name="20% - Accent5 14" xfId="663" xr:uid="{00000000-0005-0000-0000-0000EC000000}"/>
    <cellStyle name="20% - Accent5 14 2" xfId="1954" xr:uid="{00000000-0005-0000-0000-0000ED000000}"/>
    <cellStyle name="20% - Accent5 15" xfId="707" xr:uid="{00000000-0005-0000-0000-0000EE000000}"/>
    <cellStyle name="20% - Accent5 15 2" xfId="1997" xr:uid="{00000000-0005-0000-0000-0000EF000000}"/>
    <cellStyle name="20% - Accent5 16" xfId="751" xr:uid="{00000000-0005-0000-0000-0000F0000000}"/>
    <cellStyle name="20% - Accent5 16 2" xfId="2040" xr:uid="{00000000-0005-0000-0000-0000F1000000}"/>
    <cellStyle name="20% - Accent5 17" xfId="795" xr:uid="{00000000-0005-0000-0000-0000F2000000}"/>
    <cellStyle name="20% - Accent5 17 2" xfId="2083" xr:uid="{00000000-0005-0000-0000-0000F3000000}"/>
    <cellStyle name="20% - Accent5 18" xfId="839" xr:uid="{00000000-0005-0000-0000-0000F4000000}"/>
    <cellStyle name="20% - Accent5 18 2" xfId="2126" xr:uid="{00000000-0005-0000-0000-0000F5000000}"/>
    <cellStyle name="20% - Accent5 19" xfId="883" xr:uid="{00000000-0005-0000-0000-0000F6000000}"/>
    <cellStyle name="20% - Accent5 19 2" xfId="2170" xr:uid="{00000000-0005-0000-0000-0000F7000000}"/>
    <cellStyle name="20% - Accent5 2" xfId="70" xr:uid="{00000000-0005-0000-0000-0000F8000000}"/>
    <cellStyle name="20% - Accent5 2 2" xfId="141" xr:uid="{00000000-0005-0000-0000-0000F9000000}"/>
    <cellStyle name="20% - Accent5 2 2 2" xfId="1368" xr:uid="{00000000-0005-0000-0000-0000FA000000}"/>
    <cellStyle name="20% - Accent5 2 2 2 2" xfId="1437" xr:uid="{00000000-0005-0000-0000-0000FB000000}"/>
    <cellStyle name="20% - Accent5 2 3" xfId="1312" xr:uid="{00000000-0005-0000-0000-0000FC000000}"/>
    <cellStyle name="20% - Accent5 20" xfId="926" xr:uid="{00000000-0005-0000-0000-0000FD000000}"/>
    <cellStyle name="20% - Accent5 20 2" xfId="2213" xr:uid="{00000000-0005-0000-0000-0000FE000000}"/>
    <cellStyle name="20% - Accent5 21" xfId="969" xr:uid="{00000000-0005-0000-0000-0000FF000000}"/>
    <cellStyle name="20% - Accent5 21 2" xfId="2256" xr:uid="{00000000-0005-0000-0000-000000010000}"/>
    <cellStyle name="20% - Accent5 22" xfId="1013" xr:uid="{00000000-0005-0000-0000-000001010000}"/>
    <cellStyle name="20% - Accent5 22 2" xfId="2300" xr:uid="{00000000-0005-0000-0000-000002010000}"/>
    <cellStyle name="20% - Accent5 23" xfId="1056" xr:uid="{00000000-0005-0000-0000-000003010000}"/>
    <cellStyle name="20% - Accent5 23 2" xfId="2343" xr:uid="{00000000-0005-0000-0000-000004010000}"/>
    <cellStyle name="20% - Accent5 24" xfId="1099" xr:uid="{00000000-0005-0000-0000-000005010000}"/>
    <cellStyle name="20% - Accent5 24 2" xfId="2386" xr:uid="{00000000-0005-0000-0000-000006010000}"/>
    <cellStyle name="20% - Accent5 25" xfId="1142" xr:uid="{00000000-0005-0000-0000-000007010000}"/>
    <cellStyle name="20% - Accent5 25 2" xfId="2429" xr:uid="{00000000-0005-0000-0000-000008010000}"/>
    <cellStyle name="20% - Accent5 26" xfId="1185" xr:uid="{00000000-0005-0000-0000-000009010000}"/>
    <cellStyle name="20% - Accent5 26 2" xfId="2472" xr:uid="{00000000-0005-0000-0000-00000A010000}"/>
    <cellStyle name="20% - Accent5 27" xfId="1228" xr:uid="{00000000-0005-0000-0000-00000B010000}"/>
    <cellStyle name="20% - Accent5 27 2" xfId="2515" xr:uid="{00000000-0005-0000-0000-00000C010000}"/>
    <cellStyle name="20% - Accent5 28" xfId="1241" xr:uid="{00000000-0005-0000-0000-00000D010000}"/>
    <cellStyle name="20% - Accent5 28 2" xfId="1355" xr:uid="{00000000-0005-0000-0000-00000E010000}"/>
    <cellStyle name="20% - Accent5 3" xfId="186" xr:uid="{00000000-0005-0000-0000-00000F010000}"/>
    <cellStyle name="20% - Accent5 3 2" xfId="1480" xr:uid="{00000000-0005-0000-0000-000010010000}"/>
    <cellStyle name="20% - Accent5 4" xfId="230" xr:uid="{00000000-0005-0000-0000-000011010000}"/>
    <cellStyle name="20% - Accent5 4 2" xfId="1524" xr:uid="{00000000-0005-0000-0000-000012010000}"/>
    <cellStyle name="20% - Accent5 5" xfId="273" xr:uid="{00000000-0005-0000-0000-000013010000}"/>
    <cellStyle name="20% - Accent5 5 2" xfId="1567" xr:uid="{00000000-0005-0000-0000-000014010000}"/>
    <cellStyle name="20% - Accent5 6" xfId="316" xr:uid="{00000000-0005-0000-0000-000015010000}"/>
    <cellStyle name="20% - Accent5 6 2" xfId="1610" xr:uid="{00000000-0005-0000-0000-000016010000}"/>
    <cellStyle name="20% - Accent5 7" xfId="359" xr:uid="{00000000-0005-0000-0000-000017010000}"/>
    <cellStyle name="20% - Accent5 7 2" xfId="1653" xr:uid="{00000000-0005-0000-0000-000018010000}"/>
    <cellStyle name="20% - Accent5 8" xfId="402" xr:uid="{00000000-0005-0000-0000-000019010000}"/>
    <cellStyle name="20% - Accent5 8 2" xfId="1696" xr:uid="{00000000-0005-0000-0000-00001A010000}"/>
    <cellStyle name="20% - Accent5 9" xfId="445" xr:uid="{00000000-0005-0000-0000-00001B010000}"/>
    <cellStyle name="20% - Accent5 9 2" xfId="1739" xr:uid="{00000000-0005-0000-0000-00001C010000}"/>
    <cellStyle name="20% - Accent6" xfId="39" builtinId="50" customBuiltin="1"/>
    <cellStyle name="20% - Accent6 10" xfId="493" xr:uid="{00000000-0005-0000-0000-00001D010000}"/>
    <cellStyle name="20% - Accent6 10 2" xfId="1786" xr:uid="{00000000-0005-0000-0000-00001E010000}"/>
    <cellStyle name="20% - Accent6 11" xfId="537" xr:uid="{00000000-0005-0000-0000-00001F010000}"/>
    <cellStyle name="20% - Accent6 11 2" xfId="1829" xr:uid="{00000000-0005-0000-0000-000020010000}"/>
    <cellStyle name="20% - Accent6 12" xfId="580" xr:uid="{00000000-0005-0000-0000-000021010000}"/>
    <cellStyle name="20% - Accent6 12 2" xfId="1872" xr:uid="{00000000-0005-0000-0000-000022010000}"/>
    <cellStyle name="20% - Accent6 13" xfId="623" xr:uid="{00000000-0005-0000-0000-000023010000}"/>
    <cellStyle name="20% - Accent6 13 2" xfId="1915" xr:uid="{00000000-0005-0000-0000-000024010000}"/>
    <cellStyle name="20% - Accent6 14" xfId="667" xr:uid="{00000000-0005-0000-0000-000025010000}"/>
    <cellStyle name="20% - Accent6 14 2" xfId="1958" xr:uid="{00000000-0005-0000-0000-000026010000}"/>
    <cellStyle name="20% - Accent6 15" xfId="711" xr:uid="{00000000-0005-0000-0000-000027010000}"/>
    <cellStyle name="20% - Accent6 15 2" xfId="2001" xr:uid="{00000000-0005-0000-0000-000028010000}"/>
    <cellStyle name="20% - Accent6 16" xfId="755" xr:uid="{00000000-0005-0000-0000-000029010000}"/>
    <cellStyle name="20% - Accent6 16 2" xfId="2044" xr:uid="{00000000-0005-0000-0000-00002A010000}"/>
    <cellStyle name="20% - Accent6 17" xfId="799" xr:uid="{00000000-0005-0000-0000-00002B010000}"/>
    <cellStyle name="20% - Accent6 17 2" xfId="2087" xr:uid="{00000000-0005-0000-0000-00002C010000}"/>
    <cellStyle name="20% - Accent6 18" xfId="843" xr:uid="{00000000-0005-0000-0000-00002D010000}"/>
    <cellStyle name="20% - Accent6 18 2" xfId="2130" xr:uid="{00000000-0005-0000-0000-00002E010000}"/>
    <cellStyle name="20% - Accent6 19" xfId="887" xr:uid="{00000000-0005-0000-0000-00002F010000}"/>
    <cellStyle name="20% - Accent6 19 2" xfId="2174" xr:uid="{00000000-0005-0000-0000-000030010000}"/>
    <cellStyle name="20% - Accent6 2" xfId="71" xr:uid="{00000000-0005-0000-0000-000031010000}"/>
    <cellStyle name="20% - Accent6 2 2" xfId="145" xr:uid="{00000000-0005-0000-0000-000032010000}"/>
    <cellStyle name="20% - Accent6 2 2 2" xfId="1369" xr:uid="{00000000-0005-0000-0000-000033010000}"/>
    <cellStyle name="20% - Accent6 2 2 2 2" xfId="1441" xr:uid="{00000000-0005-0000-0000-000034010000}"/>
    <cellStyle name="20% - Accent6 2 3" xfId="1316" xr:uid="{00000000-0005-0000-0000-000035010000}"/>
    <cellStyle name="20% - Accent6 20" xfId="930" xr:uid="{00000000-0005-0000-0000-000036010000}"/>
    <cellStyle name="20% - Accent6 20 2" xfId="2217" xr:uid="{00000000-0005-0000-0000-000037010000}"/>
    <cellStyle name="20% - Accent6 21" xfId="973" xr:uid="{00000000-0005-0000-0000-000038010000}"/>
    <cellStyle name="20% - Accent6 21 2" xfId="2260" xr:uid="{00000000-0005-0000-0000-000039010000}"/>
    <cellStyle name="20% - Accent6 22" xfId="1017" xr:uid="{00000000-0005-0000-0000-00003A010000}"/>
    <cellStyle name="20% - Accent6 22 2" xfId="2304" xr:uid="{00000000-0005-0000-0000-00003B010000}"/>
    <cellStyle name="20% - Accent6 23" xfId="1060" xr:uid="{00000000-0005-0000-0000-00003C010000}"/>
    <cellStyle name="20% - Accent6 23 2" xfId="2347" xr:uid="{00000000-0005-0000-0000-00003D010000}"/>
    <cellStyle name="20% - Accent6 24" xfId="1103" xr:uid="{00000000-0005-0000-0000-00003E010000}"/>
    <cellStyle name="20% - Accent6 24 2" xfId="2390" xr:uid="{00000000-0005-0000-0000-00003F010000}"/>
    <cellStyle name="20% - Accent6 25" xfId="1146" xr:uid="{00000000-0005-0000-0000-000040010000}"/>
    <cellStyle name="20% - Accent6 25 2" xfId="2433" xr:uid="{00000000-0005-0000-0000-000041010000}"/>
    <cellStyle name="20% - Accent6 26" xfId="1189" xr:uid="{00000000-0005-0000-0000-000042010000}"/>
    <cellStyle name="20% - Accent6 26 2" xfId="2476" xr:uid="{00000000-0005-0000-0000-000043010000}"/>
    <cellStyle name="20% - Accent6 27" xfId="1232" xr:uid="{00000000-0005-0000-0000-000044010000}"/>
    <cellStyle name="20% - Accent6 27 2" xfId="2519" xr:uid="{00000000-0005-0000-0000-000045010000}"/>
    <cellStyle name="20% - Accent6 28" xfId="1242" xr:uid="{00000000-0005-0000-0000-000046010000}"/>
    <cellStyle name="20% - Accent6 28 2" xfId="1359" xr:uid="{00000000-0005-0000-0000-000047010000}"/>
    <cellStyle name="20% - Accent6 3" xfId="190" xr:uid="{00000000-0005-0000-0000-000048010000}"/>
    <cellStyle name="20% - Accent6 3 2" xfId="1484" xr:uid="{00000000-0005-0000-0000-000049010000}"/>
    <cellStyle name="20% - Accent6 4" xfId="234" xr:uid="{00000000-0005-0000-0000-00004A010000}"/>
    <cellStyle name="20% - Accent6 4 2" xfId="1528" xr:uid="{00000000-0005-0000-0000-00004B010000}"/>
    <cellStyle name="20% - Accent6 5" xfId="277" xr:uid="{00000000-0005-0000-0000-00004C010000}"/>
    <cellStyle name="20% - Accent6 5 2" xfId="1571" xr:uid="{00000000-0005-0000-0000-00004D010000}"/>
    <cellStyle name="20% - Accent6 6" xfId="320" xr:uid="{00000000-0005-0000-0000-00004E010000}"/>
    <cellStyle name="20% - Accent6 6 2" xfId="1614" xr:uid="{00000000-0005-0000-0000-00004F010000}"/>
    <cellStyle name="20% - Accent6 7" xfId="363" xr:uid="{00000000-0005-0000-0000-000050010000}"/>
    <cellStyle name="20% - Accent6 7 2" xfId="1657" xr:uid="{00000000-0005-0000-0000-000051010000}"/>
    <cellStyle name="20% - Accent6 8" xfId="406" xr:uid="{00000000-0005-0000-0000-000052010000}"/>
    <cellStyle name="20% - Accent6 8 2" xfId="1700" xr:uid="{00000000-0005-0000-0000-000053010000}"/>
    <cellStyle name="20% - Accent6 9" xfId="449" xr:uid="{00000000-0005-0000-0000-000054010000}"/>
    <cellStyle name="20% - Accent6 9 2" xfId="1743" xr:uid="{00000000-0005-0000-0000-000055010000}"/>
    <cellStyle name="40% - Accent1" xfId="20" builtinId="31" customBuiltin="1"/>
    <cellStyle name="40% - Accent1 10" xfId="474" xr:uid="{00000000-0005-0000-0000-00005C010000}"/>
    <cellStyle name="40% - Accent1 10 2" xfId="1767" xr:uid="{00000000-0005-0000-0000-00005D010000}"/>
    <cellStyle name="40% - Accent1 11" xfId="518" xr:uid="{00000000-0005-0000-0000-00005E010000}"/>
    <cellStyle name="40% - Accent1 11 2" xfId="1810" xr:uid="{00000000-0005-0000-0000-00005F010000}"/>
    <cellStyle name="40% - Accent1 12" xfId="561" xr:uid="{00000000-0005-0000-0000-000060010000}"/>
    <cellStyle name="40% - Accent1 12 2" xfId="1853" xr:uid="{00000000-0005-0000-0000-000061010000}"/>
    <cellStyle name="40% - Accent1 13" xfId="604" xr:uid="{00000000-0005-0000-0000-000062010000}"/>
    <cellStyle name="40% - Accent1 13 2" xfId="1896" xr:uid="{00000000-0005-0000-0000-000063010000}"/>
    <cellStyle name="40% - Accent1 14" xfId="648" xr:uid="{00000000-0005-0000-0000-000064010000}"/>
    <cellStyle name="40% - Accent1 14 2" xfId="1939" xr:uid="{00000000-0005-0000-0000-000065010000}"/>
    <cellStyle name="40% - Accent1 15" xfId="692" xr:uid="{00000000-0005-0000-0000-000066010000}"/>
    <cellStyle name="40% - Accent1 15 2" xfId="1982" xr:uid="{00000000-0005-0000-0000-000067010000}"/>
    <cellStyle name="40% - Accent1 16" xfId="736" xr:uid="{00000000-0005-0000-0000-000068010000}"/>
    <cellStyle name="40% - Accent1 16 2" xfId="2025" xr:uid="{00000000-0005-0000-0000-000069010000}"/>
    <cellStyle name="40% - Accent1 17" xfId="780" xr:uid="{00000000-0005-0000-0000-00006A010000}"/>
    <cellStyle name="40% - Accent1 17 2" xfId="2068" xr:uid="{00000000-0005-0000-0000-00006B010000}"/>
    <cellStyle name="40% - Accent1 18" xfId="824" xr:uid="{00000000-0005-0000-0000-00006C010000}"/>
    <cellStyle name="40% - Accent1 18 2" xfId="2111" xr:uid="{00000000-0005-0000-0000-00006D010000}"/>
    <cellStyle name="40% - Accent1 19" xfId="868" xr:uid="{00000000-0005-0000-0000-00006E010000}"/>
    <cellStyle name="40% - Accent1 19 2" xfId="2155" xr:uid="{00000000-0005-0000-0000-00006F010000}"/>
    <cellStyle name="40% - Accent1 2" xfId="72" xr:uid="{00000000-0005-0000-0000-000070010000}"/>
    <cellStyle name="40% - Accent1 2 2" xfId="126" xr:uid="{00000000-0005-0000-0000-000071010000}"/>
    <cellStyle name="40% - Accent1 2 2 2" xfId="1370" xr:uid="{00000000-0005-0000-0000-000072010000}"/>
    <cellStyle name="40% - Accent1 2 2 2 2" xfId="1422" xr:uid="{00000000-0005-0000-0000-000073010000}"/>
    <cellStyle name="40% - Accent1 2 3" xfId="1297" xr:uid="{00000000-0005-0000-0000-000074010000}"/>
    <cellStyle name="40% - Accent1 20" xfId="911" xr:uid="{00000000-0005-0000-0000-000075010000}"/>
    <cellStyle name="40% - Accent1 20 2" xfId="2198" xr:uid="{00000000-0005-0000-0000-000076010000}"/>
    <cellStyle name="40% - Accent1 21" xfId="954" xr:uid="{00000000-0005-0000-0000-000077010000}"/>
    <cellStyle name="40% - Accent1 21 2" xfId="2241" xr:uid="{00000000-0005-0000-0000-000078010000}"/>
    <cellStyle name="40% - Accent1 22" xfId="998" xr:uid="{00000000-0005-0000-0000-000079010000}"/>
    <cellStyle name="40% - Accent1 22 2" xfId="2285" xr:uid="{00000000-0005-0000-0000-00007A010000}"/>
    <cellStyle name="40% - Accent1 23" xfId="1041" xr:uid="{00000000-0005-0000-0000-00007B010000}"/>
    <cellStyle name="40% - Accent1 23 2" xfId="2328" xr:uid="{00000000-0005-0000-0000-00007C010000}"/>
    <cellStyle name="40% - Accent1 24" xfId="1084" xr:uid="{00000000-0005-0000-0000-00007D010000}"/>
    <cellStyle name="40% - Accent1 24 2" xfId="2371" xr:uid="{00000000-0005-0000-0000-00007E010000}"/>
    <cellStyle name="40% - Accent1 25" xfId="1127" xr:uid="{00000000-0005-0000-0000-00007F010000}"/>
    <cellStyle name="40% - Accent1 25 2" xfId="2414" xr:uid="{00000000-0005-0000-0000-000080010000}"/>
    <cellStyle name="40% - Accent1 26" xfId="1170" xr:uid="{00000000-0005-0000-0000-000081010000}"/>
    <cellStyle name="40% - Accent1 26 2" xfId="2457" xr:uid="{00000000-0005-0000-0000-000082010000}"/>
    <cellStyle name="40% - Accent1 27" xfId="1213" xr:uid="{00000000-0005-0000-0000-000083010000}"/>
    <cellStyle name="40% - Accent1 27 2" xfId="2500" xr:uid="{00000000-0005-0000-0000-000084010000}"/>
    <cellStyle name="40% - Accent1 28" xfId="1243" xr:uid="{00000000-0005-0000-0000-000085010000}"/>
    <cellStyle name="40% - Accent1 28 2" xfId="1340" xr:uid="{00000000-0005-0000-0000-000086010000}"/>
    <cellStyle name="40% - Accent1 3" xfId="171" xr:uid="{00000000-0005-0000-0000-000087010000}"/>
    <cellStyle name="40% - Accent1 3 2" xfId="1465" xr:uid="{00000000-0005-0000-0000-000088010000}"/>
    <cellStyle name="40% - Accent1 4" xfId="215" xr:uid="{00000000-0005-0000-0000-000089010000}"/>
    <cellStyle name="40% - Accent1 4 2" xfId="1509" xr:uid="{00000000-0005-0000-0000-00008A010000}"/>
    <cellStyle name="40% - Accent1 5" xfId="258" xr:uid="{00000000-0005-0000-0000-00008B010000}"/>
    <cellStyle name="40% - Accent1 5 2" xfId="1552" xr:uid="{00000000-0005-0000-0000-00008C010000}"/>
    <cellStyle name="40% - Accent1 6" xfId="301" xr:uid="{00000000-0005-0000-0000-00008D010000}"/>
    <cellStyle name="40% - Accent1 6 2" xfId="1595" xr:uid="{00000000-0005-0000-0000-00008E010000}"/>
    <cellStyle name="40% - Accent1 7" xfId="344" xr:uid="{00000000-0005-0000-0000-00008F010000}"/>
    <cellStyle name="40% - Accent1 7 2" xfId="1638" xr:uid="{00000000-0005-0000-0000-000090010000}"/>
    <cellStyle name="40% - Accent1 8" xfId="387" xr:uid="{00000000-0005-0000-0000-000091010000}"/>
    <cellStyle name="40% - Accent1 8 2" xfId="1681" xr:uid="{00000000-0005-0000-0000-000092010000}"/>
    <cellStyle name="40% - Accent1 9" xfId="430" xr:uid="{00000000-0005-0000-0000-000093010000}"/>
    <cellStyle name="40% - Accent1 9 2" xfId="1724" xr:uid="{00000000-0005-0000-0000-000094010000}"/>
    <cellStyle name="40% - Accent2" xfId="24" builtinId="35" customBuiltin="1"/>
    <cellStyle name="40% - Accent2 10" xfId="478" xr:uid="{00000000-0005-0000-0000-000095010000}"/>
    <cellStyle name="40% - Accent2 10 2" xfId="1771" xr:uid="{00000000-0005-0000-0000-000096010000}"/>
    <cellStyle name="40% - Accent2 11" xfId="522" xr:uid="{00000000-0005-0000-0000-000097010000}"/>
    <cellStyle name="40% - Accent2 11 2" xfId="1814" xr:uid="{00000000-0005-0000-0000-000098010000}"/>
    <cellStyle name="40% - Accent2 12" xfId="565" xr:uid="{00000000-0005-0000-0000-000099010000}"/>
    <cellStyle name="40% - Accent2 12 2" xfId="1857" xr:uid="{00000000-0005-0000-0000-00009A010000}"/>
    <cellStyle name="40% - Accent2 13" xfId="608" xr:uid="{00000000-0005-0000-0000-00009B010000}"/>
    <cellStyle name="40% - Accent2 13 2" xfId="1900" xr:uid="{00000000-0005-0000-0000-00009C010000}"/>
    <cellStyle name="40% - Accent2 14" xfId="652" xr:uid="{00000000-0005-0000-0000-00009D010000}"/>
    <cellStyle name="40% - Accent2 14 2" xfId="1943" xr:uid="{00000000-0005-0000-0000-00009E010000}"/>
    <cellStyle name="40% - Accent2 15" xfId="696" xr:uid="{00000000-0005-0000-0000-00009F010000}"/>
    <cellStyle name="40% - Accent2 15 2" xfId="1986" xr:uid="{00000000-0005-0000-0000-0000A0010000}"/>
    <cellStyle name="40% - Accent2 16" xfId="740" xr:uid="{00000000-0005-0000-0000-0000A1010000}"/>
    <cellStyle name="40% - Accent2 16 2" xfId="2029" xr:uid="{00000000-0005-0000-0000-0000A2010000}"/>
    <cellStyle name="40% - Accent2 17" xfId="784" xr:uid="{00000000-0005-0000-0000-0000A3010000}"/>
    <cellStyle name="40% - Accent2 17 2" xfId="2072" xr:uid="{00000000-0005-0000-0000-0000A4010000}"/>
    <cellStyle name="40% - Accent2 18" xfId="828" xr:uid="{00000000-0005-0000-0000-0000A5010000}"/>
    <cellStyle name="40% - Accent2 18 2" xfId="2115" xr:uid="{00000000-0005-0000-0000-0000A6010000}"/>
    <cellStyle name="40% - Accent2 19" xfId="872" xr:uid="{00000000-0005-0000-0000-0000A7010000}"/>
    <cellStyle name="40% - Accent2 19 2" xfId="2159" xr:uid="{00000000-0005-0000-0000-0000A8010000}"/>
    <cellStyle name="40% - Accent2 2" xfId="73" xr:uid="{00000000-0005-0000-0000-0000A9010000}"/>
    <cellStyle name="40% - Accent2 2 2" xfId="130" xr:uid="{00000000-0005-0000-0000-0000AA010000}"/>
    <cellStyle name="40% - Accent2 2 2 2" xfId="1371" xr:uid="{00000000-0005-0000-0000-0000AB010000}"/>
    <cellStyle name="40% - Accent2 2 2 2 2" xfId="1426" xr:uid="{00000000-0005-0000-0000-0000AC010000}"/>
    <cellStyle name="40% - Accent2 2 3" xfId="1301" xr:uid="{00000000-0005-0000-0000-0000AD010000}"/>
    <cellStyle name="40% - Accent2 20" xfId="915" xr:uid="{00000000-0005-0000-0000-0000AE010000}"/>
    <cellStyle name="40% - Accent2 20 2" xfId="2202" xr:uid="{00000000-0005-0000-0000-0000AF010000}"/>
    <cellStyle name="40% - Accent2 21" xfId="958" xr:uid="{00000000-0005-0000-0000-0000B0010000}"/>
    <cellStyle name="40% - Accent2 21 2" xfId="2245" xr:uid="{00000000-0005-0000-0000-0000B1010000}"/>
    <cellStyle name="40% - Accent2 22" xfId="1002" xr:uid="{00000000-0005-0000-0000-0000B2010000}"/>
    <cellStyle name="40% - Accent2 22 2" xfId="2289" xr:uid="{00000000-0005-0000-0000-0000B3010000}"/>
    <cellStyle name="40% - Accent2 23" xfId="1045" xr:uid="{00000000-0005-0000-0000-0000B4010000}"/>
    <cellStyle name="40% - Accent2 23 2" xfId="2332" xr:uid="{00000000-0005-0000-0000-0000B5010000}"/>
    <cellStyle name="40% - Accent2 24" xfId="1088" xr:uid="{00000000-0005-0000-0000-0000B6010000}"/>
    <cellStyle name="40% - Accent2 24 2" xfId="2375" xr:uid="{00000000-0005-0000-0000-0000B7010000}"/>
    <cellStyle name="40% - Accent2 25" xfId="1131" xr:uid="{00000000-0005-0000-0000-0000B8010000}"/>
    <cellStyle name="40% - Accent2 25 2" xfId="2418" xr:uid="{00000000-0005-0000-0000-0000B9010000}"/>
    <cellStyle name="40% - Accent2 26" xfId="1174" xr:uid="{00000000-0005-0000-0000-0000BA010000}"/>
    <cellStyle name="40% - Accent2 26 2" xfId="2461" xr:uid="{00000000-0005-0000-0000-0000BB010000}"/>
    <cellStyle name="40% - Accent2 27" xfId="1217" xr:uid="{00000000-0005-0000-0000-0000BC010000}"/>
    <cellStyle name="40% - Accent2 27 2" xfId="2504" xr:uid="{00000000-0005-0000-0000-0000BD010000}"/>
    <cellStyle name="40% - Accent2 28" xfId="1244" xr:uid="{00000000-0005-0000-0000-0000BE010000}"/>
    <cellStyle name="40% - Accent2 28 2" xfId="1344" xr:uid="{00000000-0005-0000-0000-0000BF010000}"/>
    <cellStyle name="40% - Accent2 3" xfId="175" xr:uid="{00000000-0005-0000-0000-0000C0010000}"/>
    <cellStyle name="40% - Accent2 3 2" xfId="1469" xr:uid="{00000000-0005-0000-0000-0000C1010000}"/>
    <cellStyle name="40% - Accent2 4" xfId="219" xr:uid="{00000000-0005-0000-0000-0000C2010000}"/>
    <cellStyle name="40% - Accent2 4 2" xfId="1513" xr:uid="{00000000-0005-0000-0000-0000C3010000}"/>
    <cellStyle name="40% - Accent2 5" xfId="262" xr:uid="{00000000-0005-0000-0000-0000C4010000}"/>
    <cellStyle name="40% - Accent2 5 2" xfId="1556" xr:uid="{00000000-0005-0000-0000-0000C5010000}"/>
    <cellStyle name="40% - Accent2 6" xfId="305" xr:uid="{00000000-0005-0000-0000-0000C6010000}"/>
    <cellStyle name="40% - Accent2 6 2" xfId="1599" xr:uid="{00000000-0005-0000-0000-0000C7010000}"/>
    <cellStyle name="40% - Accent2 7" xfId="348" xr:uid="{00000000-0005-0000-0000-0000C8010000}"/>
    <cellStyle name="40% - Accent2 7 2" xfId="1642" xr:uid="{00000000-0005-0000-0000-0000C9010000}"/>
    <cellStyle name="40% - Accent2 8" xfId="391" xr:uid="{00000000-0005-0000-0000-0000CA010000}"/>
    <cellStyle name="40% - Accent2 8 2" xfId="1685" xr:uid="{00000000-0005-0000-0000-0000CB010000}"/>
    <cellStyle name="40% - Accent2 9" xfId="434" xr:uid="{00000000-0005-0000-0000-0000CC010000}"/>
    <cellStyle name="40% - Accent2 9 2" xfId="1728" xr:uid="{00000000-0005-0000-0000-0000CD010000}"/>
    <cellStyle name="40% - Accent3" xfId="28" builtinId="39" customBuiltin="1"/>
    <cellStyle name="40% - Accent3 10" xfId="482" xr:uid="{00000000-0005-0000-0000-0000CE010000}"/>
    <cellStyle name="40% - Accent3 10 2" xfId="1775" xr:uid="{00000000-0005-0000-0000-0000CF010000}"/>
    <cellStyle name="40% - Accent3 11" xfId="526" xr:uid="{00000000-0005-0000-0000-0000D0010000}"/>
    <cellStyle name="40% - Accent3 11 2" xfId="1818" xr:uid="{00000000-0005-0000-0000-0000D1010000}"/>
    <cellStyle name="40% - Accent3 12" xfId="569" xr:uid="{00000000-0005-0000-0000-0000D2010000}"/>
    <cellStyle name="40% - Accent3 12 2" xfId="1861" xr:uid="{00000000-0005-0000-0000-0000D3010000}"/>
    <cellStyle name="40% - Accent3 13" xfId="612" xr:uid="{00000000-0005-0000-0000-0000D4010000}"/>
    <cellStyle name="40% - Accent3 13 2" xfId="1904" xr:uid="{00000000-0005-0000-0000-0000D5010000}"/>
    <cellStyle name="40% - Accent3 14" xfId="656" xr:uid="{00000000-0005-0000-0000-0000D6010000}"/>
    <cellStyle name="40% - Accent3 14 2" xfId="1947" xr:uid="{00000000-0005-0000-0000-0000D7010000}"/>
    <cellStyle name="40% - Accent3 15" xfId="700" xr:uid="{00000000-0005-0000-0000-0000D8010000}"/>
    <cellStyle name="40% - Accent3 15 2" xfId="1990" xr:uid="{00000000-0005-0000-0000-0000D9010000}"/>
    <cellStyle name="40% - Accent3 16" xfId="744" xr:uid="{00000000-0005-0000-0000-0000DA010000}"/>
    <cellStyle name="40% - Accent3 16 2" xfId="2033" xr:uid="{00000000-0005-0000-0000-0000DB010000}"/>
    <cellStyle name="40% - Accent3 17" xfId="788" xr:uid="{00000000-0005-0000-0000-0000DC010000}"/>
    <cellStyle name="40% - Accent3 17 2" xfId="2076" xr:uid="{00000000-0005-0000-0000-0000DD010000}"/>
    <cellStyle name="40% - Accent3 18" xfId="832" xr:uid="{00000000-0005-0000-0000-0000DE010000}"/>
    <cellStyle name="40% - Accent3 18 2" xfId="2119" xr:uid="{00000000-0005-0000-0000-0000DF010000}"/>
    <cellStyle name="40% - Accent3 19" xfId="876" xr:uid="{00000000-0005-0000-0000-0000E0010000}"/>
    <cellStyle name="40% - Accent3 19 2" xfId="2163" xr:uid="{00000000-0005-0000-0000-0000E1010000}"/>
    <cellStyle name="40% - Accent3 2" xfId="74" xr:uid="{00000000-0005-0000-0000-0000E2010000}"/>
    <cellStyle name="40% - Accent3 2 2" xfId="134" xr:uid="{00000000-0005-0000-0000-0000E3010000}"/>
    <cellStyle name="40% - Accent3 2 2 2" xfId="1372" xr:uid="{00000000-0005-0000-0000-0000E4010000}"/>
    <cellStyle name="40% - Accent3 2 2 2 2" xfId="1430" xr:uid="{00000000-0005-0000-0000-0000E5010000}"/>
    <cellStyle name="40% - Accent3 2 3" xfId="1305" xr:uid="{00000000-0005-0000-0000-0000E6010000}"/>
    <cellStyle name="40% - Accent3 20" xfId="919" xr:uid="{00000000-0005-0000-0000-0000E7010000}"/>
    <cellStyle name="40% - Accent3 20 2" xfId="2206" xr:uid="{00000000-0005-0000-0000-0000E8010000}"/>
    <cellStyle name="40% - Accent3 21" xfId="962" xr:uid="{00000000-0005-0000-0000-0000E9010000}"/>
    <cellStyle name="40% - Accent3 21 2" xfId="2249" xr:uid="{00000000-0005-0000-0000-0000EA010000}"/>
    <cellStyle name="40% - Accent3 22" xfId="1006" xr:uid="{00000000-0005-0000-0000-0000EB010000}"/>
    <cellStyle name="40% - Accent3 22 2" xfId="2293" xr:uid="{00000000-0005-0000-0000-0000EC010000}"/>
    <cellStyle name="40% - Accent3 23" xfId="1049" xr:uid="{00000000-0005-0000-0000-0000ED010000}"/>
    <cellStyle name="40% - Accent3 23 2" xfId="2336" xr:uid="{00000000-0005-0000-0000-0000EE010000}"/>
    <cellStyle name="40% - Accent3 24" xfId="1092" xr:uid="{00000000-0005-0000-0000-0000EF010000}"/>
    <cellStyle name="40% - Accent3 24 2" xfId="2379" xr:uid="{00000000-0005-0000-0000-0000F0010000}"/>
    <cellStyle name="40% - Accent3 25" xfId="1135" xr:uid="{00000000-0005-0000-0000-0000F1010000}"/>
    <cellStyle name="40% - Accent3 25 2" xfId="2422" xr:uid="{00000000-0005-0000-0000-0000F2010000}"/>
    <cellStyle name="40% - Accent3 26" xfId="1178" xr:uid="{00000000-0005-0000-0000-0000F3010000}"/>
    <cellStyle name="40% - Accent3 26 2" xfId="2465" xr:uid="{00000000-0005-0000-0000-0000F4010000}"/>
    <cellStyle name="40% - Accent3 27" xfId="1221" xr:uid="{00000000-0005-0000-0000-0000F5010000}"/>
    <cellStyle name="40% - Accent3 27 2" xfId="2508" xr:uid="{00000000-0005-0000-0000-0000F6010000}"/>
    <cellStyle name="40% - Accent3 28" xfId="1245" xr:uid="{00000000-0005-0000-0000-0000F7010000}"/>
    <cellStyle name="40% - Accent3 28 2" xfId="1348" xr:uid="{00000000-0005-0000-0000-0000F8010000}"/>
    <cellStyle name="40% - Accent3 3" xfId="179" xr:uid="{00000000-0005-0000-0000-0000F9010000}"/>
    <cellStyle name="40% - Accent3 3 2" xfId="1473" xr:uid="{00000000-0005-0000-0000-0000FA010000}"/>
    <cellStyle name="40% - Accent3 4" xfId="223" xr:uid="{00000000-0005-0000-0000-0000FB010000}"/>
    <cellStyle name="40% - Accent3 4 2" xfId="1517" xr:uid="{00000000-0005-0000-0000-0000FC010000}"/>
    <cellStyle name="40% - Accent3 5" xfId="266" xr:uid="{00000000-0005-0000-0000-0000FD010000}"/>
    <cellStyle name="40% - Accent3 5 2" xfId="1560" xr:uid="{00000000-0005-0000-0000-0000FE010000}"/>
    <cellStyle name="40% - Accent3 6" xfId="309" xr:uid="{00000000-0005-0000-0000-0000FF010000}"/>
    <cellStyle name="40% - Accent3 6 2" xfId="1603" xr:uid="{00000000-0005-0000-0000-000000020000}"/>
    <cellStyle name="40% - Accent3 7" xfId="352" xr:uid="{00000000-0005-0000-0000-000001020000}"/>
    <cellStyle name="40% - Accent3 7 2" xfId="1646" xr:uid="{00000000-0005-0000-0000-000002020000}"/>
    <cellStyle name="40% - Accent3 8" xfId="395" xr:uid="{00000000-0005-0000-0000-000003020000}"/>
    <cellStyle name="40% - Accent3 8 2" xfId="1689" xr:uid="{00000000-0005-0000-0000-000004020000}"/>
    <cellStyle name="40% - Accent3 9" xfId="438" xr:uid="{00000000-0005-0000-0000-000005020000}"/>
    <cellStyle name="40% - Accent3 9 2" xfId="1732" xr:uid="{00000000-0005-0000-0000-000006020000}"/>
    <cellStyle name="40% - Accent4" xfId="32" builtinId="43" customBuiltin="1"/>
    <cellStyle name="40% - Accent4 10" xfId="486" xr:uid="{00000000-0005-0000-0000-000007020000}"/>
    <cellStyle name="40% - Accent4 10 2" xfId="1779" xr:uid="{00000000-0005-0000-0000-000008020000}"/>
    <cellStyle name="40% - Accent4 11" xfId="530" xr:uid="{00000000-0005-0000-0000-000009020000}"/>
    <cellStyle name="40% - Accent4 11 2" xfId="1822" xr:uid="{00000000-0005-0000-0000-00000A020000}"/>
    <cellStyle name="40% - Accent4 12" xfId="573" xr:uid="{00000000-0005-0000-0000-00000B020000}"/>
    <cellStyle name="40% - Accent4 12 2" xfId="1865" xr:uid="{00000000-0005-0000-0000-00000C020000}"/>
    <cellStyle name="40% - Accent4 13" xfId="616" xr:uid="{00000000-0005-0000-0000-00000D020000}"/>
    <cellStyle name="40% - Accent4 13 2" xfId="1908" xr:uid="{00000000-0005-0000-0000-00000E020000}"/>
    <cellStyle name="40% - Accent4 14" xfId="660" xr:uid="{00000000-0005-0000-0000-00000F020000}"/>
    <cellStyle name="40% - Accent4 14 2" xfId="1951" xr:uid="{00000000-0005-0000-0000-000010020000}"/>
    <cellStyle name="40% - Accent4 15" xfId="704" xr:uid="{00000000-0005-0000-0000-000011020000}"/>
    <cellStyle name="40% - Accent4 15 2" xfId="1994" xr:uid="{00000000-0005-0000-0000-000012020000}"/>
    <cellStyle name="40% - Accent4 16" xfId="748" xr:uid="{00000000-0005-0000-0000-000013020000}"/>
    <cellStyle name="40% - Accent4 16 2" xfId="2037" xr:uid="{00000000-0005-0000-0000-000014020000}"/>
    <cellStyle name="40% - Accent4 17" xfId="792" xr:uid="{00000000-0005-0000-0000-000015020000}"/>
    <cellStyle name="40% - Accent4 17 2" xfId="2080" xr:uid="{00000000-0005-0000-0000-000016020000}"/>
    <cellStyle name="40% - Accent4 18" xfId="836" xr:uid="{00000000-0005-0000-0000-000017020000}"/>
    <cellStyle name="40% - Accent4 18 2" xfId="2123" xr:uid="{00000000-0005-0000-0000-000018020000}"/>
    <cellStyle name="40% - Accent4 19" xfId="880" xr:uid="{00000000-0005-0000-0000-000019020000}"/>
    <cellStyle name="40% - Accent4 19 2" xfId="2167" xr:uid="{00000000-0005-0000-0000-00001A020000}"/>
    <cellStyle name="40% - Accent4 2" xfId="75" xr:uid="{00000000-0005-0000-0000-00001B020000}"/>
    <cellStyle name="40% - Accent4 2 2" xfId="138" xr:uid="{00000000-0005-0000-0000-00001C020000}"/>
    <cellStyle name="40% - Accent4 2 2 2" xfId="1373" xr:uid="{00000000-0005-0000-0000-00001D020000}"/>
    <cellStyle name="40% - Accent4 2 2 2 2" xfId="1434" xr:uid="{00000000-0005-0000-0000-00001E020000}"/>
    <cellStyle name="40% - Accent4 2 3" xfId="1309" xr:uid="{00000000-0005-0000-0000-00001F020000}"/>
    <cellStyle name="40% - Accent4 20" xfId="923" xr:uid="{00000000-0005-0000-0000-000020020000}"/>
    <cellStyle name="40% - Accent4 20 2" xfId="2210" xr:uid="{00000000-0005-0000-0000-000021020000}"/>
    <cellStyle name="40% - Accent4 21" xfId="966" xr:uid="{00000000-0005-0000-0000-000022020000}"/>
    <cellStyle name="40% - Accent4 21 2" xfId="2253" xr:uid="{00000000-0005-0000-0000-000023020000}"/>
    <cellStyle name="40% - Accent4 22" xfId="1010" xr:uid="{00000000-0005-0000-0000-000024020000}"/>
    <cellStyle name="40% - Accent4 22 2" xfId="2297" xr:uid="{00000000-0005-0000-0000-000025020000}"/>
    <cellStyle name="40% - Accent4 23" xfId="1053" xr:uid="{00000000-0005-0000-0000-000026020000}"/>
    <cellStyle name="40% - Accent4 23 2" xfId="2340" xr:uid="{00000000-0005-0000-0000-000027020000}"/>
    <cellStyle name="40% - Accent4 24" xfId="1096" xr:uid="{00000000-0005-0000-0000-000028020000}"/>
    <cellStyle name="40% - Accent4 24 2" xfId="2383" xr:uid="{00000000-0005-0000-0000-000029020000}"/>
    <cellStyle name="40% - Accent4 25" xfId="1139" xr:uid="{00000000-0005-0000-0000-00002A020000}"/>
    <cellStyle name="40% - Accent4 25 2" xfId="2426" xr:uid="{00000000-0005-0000-0000-00002B020000}"/>
    <cellStyle name="40% - Accent4 26" xfId="1182" xr:uid="{00000000-0005-0000-0000-00002C020000}"/>
    <cellStyle name="40% - Accent4 26 2" xfId="2469" xr:uid="{00000000-0005-0000-0000-00002D020000}"/>
    <cellStyle name="40% - Accent4 27" xfId="1225" xr:uid="{00000000-0005-0000-0000-00002E020000}"/>
    <cellStyle name="40% - Accent4 27 2" xfId="2512" xr:uid="{00000000-0005-0000-0000-00002F020000}"/>
    <cellStyle name="40% - Accent4 28" xfId="1246" xr:uid="{00000000-0005-0000-0000-000030020000}"/>
    <cellStyle name="40% - Accent4 28 2" xfId="1352" xr:uid="{00000000-0005-0000-0000-000031020000}"/>
    <cellStyle name="40% - Accent4 3" xfId="183" xr:uid="{00000000-0005-0000-0000-000032020000}"/>
    <cellStyle name="40% - Accent4 3 2" xfId="1477" xr:uid="{00000000-0005-0000-0000-000033020000}"/>
    <cellStyle name="40% - Accent4 4" xfId="227" xr:uid="{00000000-0005-0000-0000-000034020000}"/>
    <cellStyle name="40% - Accent4 4 2" xfId="1521" xr:uid="{00000000-0005-0000-0000-000035020000}"/>
    <cellStyle name="40% - Accent4 5" xfId="270" xr:uid="{00000000-0005-0000-0000-000036020000}"/>
    <cellStyle name="40% - Accent4 5 2" xfId="1564" xr:uid="{00000000-0005-0000-0000-000037020000}"/>
    <cellStyle name="40% - Accent4 6" xfId="313" xr:uid="{00000000-0005-0000-0000-000038020000}"/>
    <cellStyle name="40% - Accent4 6 2" xfId="1607" xr:uid="{00000000-0005-0000-0000-000039020000}"/>
    <cellStyle name="40% - Accent4 7" xfId="356" xr:uid="{00000000-0005-0000-0000-00003A020000}"/>
    <cellStyle name="40% - Accent4 7 2" xfId="1650" xr:uid="{00000000-0005-0000-0000-00003B020000}"/>
    <cellStyle name="40% - Accent4 8" xfId="399" xr:uid="{00000000-0005-0000-0000-00003C020000}"/>
    <cellStyle name="40% - Accent4 8 2" xfId="1693" xr:uid="{00000000-0005-0000-0000-00003D020000}"/>
    <cellStyle name="40% - Accent4 9" xfId="442" xr:uid="{00000000-0005-0000-0000-00003E020000}"/>
    <cellStyle name="40% - Accent4 9 2" xfId="1736" xr:uid="{00000000-0005-0000-0000-00003F020000}"/>
    <cellStyle name="40% - Accent5" xfId="36" builtinId="47" customBuiltin="1"/>
    <cellStyle name="40% - Accent5 10" xfId="490" xr:uid="{00000000-0005-0000-0000-000040020000}"/>
    <cellStyle name="40% - Accent5 10 2" xfId="1783" xr:uid="{00000000-0005-0000-0000-000041020000}"/>
    <cellStyle name="40% - Accent5 11" xfId="534" xr:uid="{00000000-0005-0000-0000-000042020000}"/>
    <cellStyle name="40% - Accent5 11 2" xfId="1826" xr:uid="{00000000-0005-0000-0000-000043020000}"/>
    <cellStyle name="40% - Accent5 12" xfId="577" xr:uid="{00000000-0005-0000-0000-000044020000}"/>
    <cellStyle name="40% - Accent5 12 2" xfId="1869" xr:uid="{00000000-0005-0000-0000-000045020000}"/>
    <cellStyle name="40% - Accent5 13" xfId="620" xr:uid="{00000000-0005-0000-0000-000046020000}"/>
    <cellStyle name="40% - Accent5 13 2" xfId="1912" xr:uid="{00000000-0005-0000-0000-000047020000}"/>
    <cellStyle name="40% - Accent5 14" xfId="664" xr:uid="{00000000-0005-0000-0000-000048020000}"/>
    <cellStyle name="40% - Accent5 14 2" xfId="1955" xr:uid="{00000000-0005-0000-0000-000049020000}"/>
    <cellStyle name="40% - Accent5 15" xfId="708" xr:uid="{00000000-0005-0000-0000-00004A020000}"/>
    <cellStyle name="40% - Accent5 15 2" xfId="1998" xr:uid="{00000000-0005-0000-0000-00004B020000}"/>
    <cellStyle name="40% - Accent5 16" xfId="752" xr:uid="{00000000-0005-0000-0000-00004C020000}"/>
    <cellStyle name="40% - Accent5 16 2" xfId="2041" xr:uid="{00000000-0005-0000-0000-00004D020000}"/>
    <cellStyle name="40% - Accent5 17" xfId="796" xr:uid="{00000000-0005-0000-0000-00004E020000}"/>
    <cellStyle name="40% - Accent5 17 2" xfId="2084" xr:uid="{00000000-0005-0000-0000-00004F020000}"/>
    <cellStyle name="40% - Accent5 18" xfId="840" xr:uid="{00000000-0005-0000-0000-000050020000}"/>
    <cellStyle name="40% - Accent5 18 2" xfId="2127" xr:uid="{00000000-0005-0000-0000-000051020000}"/>
    <cellStyle name="40% - Accent5 19" xfId="884" xr:uid="{00000000-0005-0000-0000-000052020000}"/>
    <cellStyle name="40% - Accent5 19 2" xfId="2171" xr:uid="{00000000-0005-0000-0000-000053020000}"/>
    <cellStyle name="40% - Accent5 2" xfId="76" xr:uid="{00000000-0005-0000-0000-000054020000}"/>
    <cellStyle name="40% - Accent5 2 2" xfId="142" xr:uid="{00000000-0005-0000-0000-000055020000}"/>
    <cellStyle name="40% - Accent5 2 2 2" xfId="1374" xr:uid="{00000000-0005-0000-0000-000056020000}"/>
    <cellStyle name="40% - Accent5 2 2 2 2" xfId="1438" xr:uid="{00000000-0005-0000-0000-000057020000}"/>
    <cellStyle name="40% - Accent5 2 3" xfId="1313" xr:uid="{00000000-0005-0000-0000-000058020000}"/>
    <cellStyle name="40% - Accent5 20" xfId="927" xr:uid="{00000000-0005-0000-0000-000059020000}"/>
    <cellStyle name="40% - Accent5 20 2" xfId="2214" xr:uid="{00000000-0005-0000-0000-00005A020000}"/>
    <cellStyle name="40% - Accent5 21" xfId="970" xr:uid="{00000000-0005-0000-0000-00005B020000}"/>
    <cellStyle name="40% - Accent5 21 2" xfId="2257" xr:uid="{00000000-0005-0000-0000-00005C020000}"/>
    <cellStyle name="40% - Accent5 22" xfId="1014" xr:uid="{00000000-0005-0000-0000-00005D020000}"/>
    <cellStyle name="40% - Accent5 22 2" xfId="2301" xr:uid="{00000000-0005-0000-0000-00005E020000}"/>
    <cellStyle name="40% - Accent5 23" xfId="1057" xr:uid="{00000000-0005-0000-0000-00005F020000}"/>
    <cellStyle name="40% - Accent5 23 2" xfId="2344" xr:uid="{00000000-0005-0000-0000-000060020000}"/>
    <cellStyle name="40% - Accent5 24" xfId="1100" xr:uid="{00000000-0005-0000-0000-000061020000}"/>
    <cellStyle name="40% - Accent5 24 2" xfId="2387" xr:uid="{00000000-0005-0000-0000-000062020000}"/>
    <cellStyle name="40% - Accent5 25" xfId="1143" xr:uid="{00000000-0005-0000-0000-000063020000}"/>
    <cellStyle name="40% - Accent5 25 2" xfId="2430" xr:uid="{00000000-0005-0000-0000-000064020000}"/>
    <cellStyle name="40% - Accent5 26" xfId="1186" xr:uid="{00000000-0005-0000-0000-000065020000}"/>
    <cellStyle name="40% - Accent5 26 2" xfId="2473" xr:uid="{00000000-0005-0000-0000-000066020000}"/>
    <cellStyle name="40% - Accent5 27" xfId="1229" xr:uid="{00000000-0005-0000-0000-000067020000}"/>
    <cellStyle name="40% - Accent5 27 2" xfId="2516" xr:uid="{00000000-0005-0000-0000-000068020000}"/>
    <cellStyle name="40% - Accent5 28" xfId="1247" xr:uid="{00000000-0005-0000-0000-000069020000}"/>
    <cellStyle name="40% - Accent5 28 2" xfId="1356" xr:uid="{00000000-0005-0000-0000-00006A020000}"/>
    <cellStyle name="40% - Accent5 3" xfId="187" xr:uid="{00000000-0005-0000-0000-00006B020000}"/>
    <cellStyle name="40% - Accent5 3 2" xfId="1481" xr:uid="{00000000-0005-0000-0000-00006C020000}"/>
    <cellStyle name="40% - Accent5 4" xfId="231" xr:uid="{00000000-0005-0000-0000-00006D020000}"/>
    <cellStyle name="40% - Accent5 4 2" xfId="1525" xr:uid="{00000000-0005-0000-0000-00006E020000}"/>
    <cellStyle name="40% - Accent5 5" xfId="274" xr:uid="{00000000-0005-0000-0000-00006F020000}"/>
    <cellStyle name="40% - Accent5 5 2" xfId="1568" xr:uid="{00000000-0005-0000-0000-000070020000}"/>
    <cellStyle name="40% - Accent5 6" xfId="317" xr:uid="{00000000-0005-0000-0000-000071020000}"/>
    <cellStyle name="40% - Accent5 6 2" xfId="1611" xr:uid="{00000000-0005-0000-0000-000072020000}"/>
    <cellStyle name="40% - Accent5 7" xfId="360" xr:uid="{00000000-0005-0000-0000-000073020000}"/>
    <cellStyle name="40% - Accent5 7 2" xfId="1654" xr:uid="{00000000-0005-0000-0000-000074020000}"/>
    <cellStyle name="40% - Accent5 8" xfId="403" xr:uid="{00000000-0005-0000-0000-000075020000}"/>
    <cellStyle name="40% - Accent5 8 2" xfId="1697" xr:uid="{00000000-0005-0000-0000-000076020000}"/>
    <cellStyle name="40% - Accent5 9" xfId="446" xr:uid="{00000000-0005-0000-0000-000077020000}"/>
    <cellStyle name="40% - Accent5 9 2" xfId="1740" xr:uid="{00000000-0005-0000-0000-000078020000}"/>
    <cellStyle name="40% - Accent6" xfId="40" builtinId="51" customBuiltin="1"/>
    <cellStyle name="40% - Accent6 10" xfId="494" xr:uid="{00000000-0005-0000-0000-000079020000}"/>
    <cellStyle name="40% - Accent6 10 2" xfId="1787" xr:uid="{00000000-0005-0000-0000-00007A020000}"/>
    <cellStyle name="40% - Accent6 11" xfId="538" xr:uid="{00000000-0005-0000-0000-00007B020000}"/>
    <cellStyle name="40% - Accent6 11 2" xfId="1830" xr:uid="{00000000-0005-0000-0000-00007C020000}"/>
    <cellStyle name="40% - Accent6 12" xfId="581" xr:uid="{00000000-0005-0000-0000-00007D020000}"/>
    <cellStyle name="40% - Accent6 12 2" xfId="1873" xr:uid="{00000000-0005-0000-0000-00007E020000}"/>
    <cellStyle name="40% - Accent6 13" xfId="624" xr:uid="{00000000-0005-0000-0000-00007F020000}"/>
    <cellStyle name="40% - Accent6 13 2" xfId="1916" xr:uid="{00000000-0005-0000-0000-000080020000}"/>
    <cellStyle name="40% - Accent6 14" xfId="668" xr:uid="{00000000-0005-0000-0000-000081020000}"/>
    <cellStyle name="40% - Accent6 14 2" xfId="1959" xr:uid="{00000000-0005-0000-0000-000082020000}"/>
    <cellStyle name="40% - Accent6 15" xfId="712" xr:uid="{00000000-0005-0000-0000-000083020000}"/>
    <cellStyle name="40% - Accent6 15 2" xfId="2002" xr:uid="{00000000-0005-0000-0000-000084020000}"/>
    <cellStyle name="40% - Accent6 16" xfId="756" xr:uid="{00000000-0005-0000-0000-000085020000}"/>
    <cellStyle name="40% - Accent6 16 2" xfId="2045" xr:uid="{00000000-0005-0000-0000-000086020000}"/>
    <cellStyle name="40% - Accent6 17" xfId="800" xr:uid="{00000000-0005-0000-0000-000087020000}"/>
    <cellStyle name="40% - Accent6 17 2" xfId="2088" xr:uid="{00000000-0005-0000-0000-000088020000}"/>
    <cellStyle name="40% - Accent6 18" xfId="844" xr:uid="{00000000-0005-0000-0000-000089020000}"/>
    <cellStyle name="40% - Accent6 18 2" xfId="2131" xr:uid="{00000000-0005-0000-0000-00008A020000}"/>
    <cellStyle name="40% - Accent6 19" xfId="888" xr:uid="{00000000-0005-0000-0000-00008B020000}"/>
    <cellStyle name="40% - Accent6 19 2" xfId="2175" xr:uid="{00000000-0005-0000-0000-00008C020000}"/>
    <cellStyle name="40% - Accent6 2" xfId="77" xr:uid="{00000000-0005-0000-0000-00008D020000}"/>
    <cellStyle name="40% - Accent6 2 2" xfId="146" xr:uid="{00000000-0005-0000-0000-00008E020000}"/>
    <cellStyle name="40% - Accent6 2 2 2" xfId="1375" xr:uid="{00000000-0005-0000-0000-00008F020000}"/>
    <cellStyle name="40% - Accent6 2 2 2 2" xfId="1442" xr:uid="{00000000-0005-0000-0000-000090020000}"/>
    <cellStyle name="40% - Accent6 2 3" xfId="1317" xr:uid="{00000000-0005-0000-0000-000091020000}"/>
    <cellStyle name="40% - Accent6 20" xfId="931" xr:uid="{00000000-0005-0000-0000-000092020000}"/>
    <cellStyle name="40% - Accent6 20 2" xfId="2218" xr:uid="{00000000-0005-0000-0000-000093020000}"/>
    <cellStyle name="40% - Accent6 21" xfId="974" xr:uid="{00000000-0005-0000-0000-000094020000}"/>
    <cellStyle name="40% - Accent6 21 2" xfId="2261" xr:uid="{00000000-0005-0000-0000-000095020000}"/>
    <cellStyle name="40% - Accent6 22" xfId="1018" xr:uid="{00000000-0005-0000-0000-000096020000}"/>
    <cellStyle name="40% - Accent6 22 2" xfId="2305" xr:uid="{00000000-0005-0000-0000-000097020000}"/>
    <cellStyle name="40% - Accent6 23" xfId="1061" xr:uid="{00000000-0005-0000-0000-000098020000}"/>
    <cellStyle name="40% - Accent6 23 2" xfId="2348" xr:uid="{00000000-0005-0000-0000-000099020000}"/>
    <cellStyle name="40% - Accent6 24" xfId="1104" xr:uid="{00000000-0005-0000-0000-00009A020000}"/>
    <cellStyle name="40% - Accent6 24 2" xfId="2391" xr:uid="{00000000-0005-0000-0000-00009B020000}"/>
    <cellStyle name="40% - Accent6 25" xfId="1147" xr:uid="{00000000-0005-0000-0000-00009C020000}"/>
    <cellStyle name="40% - Accent6 25 2" xfId="2434" xr:uid="{00000000-0005-0000-0000-00009D020000}"/>
    <cellStyle name="40% - Accent6 26" xfId="1190" xr:uid="{00000000-0005-0000-0000-00009E020000}"/>
    <cellStyle name="40% - Accent6 26 2" xfId="2477" xr:uid="{00000000-0005-0000-0000-00009F020000}"/>
    <cellStyle name="40% - Accent6 27" xfId="1233" xr:uid="{00000000-0005-0000-0000-0000A0020000}"/>
    <cellStyle name="40% - Accent6 27 2" xfId="2520" xr:uid="{00000000-0005-0000-0000-0000A1020000}"/>
    <cellStyle name="40% - Accent6 28" xfId="1248" xr:uid="{00000000-0005-0000-0000-0000A2020000}"/>
    <cellStyle name="40% - Accent6 28 2" xfId="1360" xr:uid="{00000000-0005-0000-0000-0000A3020000}"/>
    <cellStyle name="40% - Accent6 3" xfId="191" xr:uid="{00000000-0005-0000-0000-0000A4020000}"/>
    <cellStyle name="40% - Accent6 3 2" xfId="1485" xr:uid="{00000000-0005-0000-0000-0000A5020000}"/>
    <cellStyle name="40% - Accent6 4" xfId="235" xr:uid="{00000000-0005-0000-0000-0000A6020000}"/>
    <cellStyle name="40% - Accent6 4 2" xfId="1529" xr:uid="{00000000-0005-0000-0000-0000A7020000}"/>
    <cellStyle name="40% - Accent6 5" xfId="278" xr:uid="{00000000-0005-0000-0000-0000A8020000}"/>
    <cellStyle name="40% - Accent6 5 2" xfId="1572" xr:uid="{00000000-0005-0000-0000-0000A9020000}"/>
    <cellStyle name="40% - Accent6 6" xfId="321" xr:uid="{00000000-0005-0000-0000-0000AA020000}"/>
    <cellStyle name="40% - Accent6 6 2" xfId="1615" xr:uid="{00000000-0005-0000-0000-0000AB020000}"/>
    <cellStyle name="40% - Accent6 7" xfId="364" xr:uid="{00000000-0005-0000-0000-0000AC020000}"/>
    <cellStyle name="40% - Accent6 7 2" xfId="1658" xr:uid="{00000000-0005-0000-0000-0000AD020000}"/>
    <cellStyle name="40% - Accent6 8" xfId="407" xr:uid="{00000000-0005-0000-0000-0000AE020000}"/>
    <cellStyle name="40% - Accent6 8 2" xfId="1701" xr:uid="{00000000-0005-0000-0000-0000AF020000}"/>
    <cellStyle name="40% - Accent6 9" xfId="450" xr:uid="{00000000-0005-0000-0000-0000B0020000}"/>
    <cellStyle name="40% - Accent6 9 2" xfId="1744" xr:uid="{00000000-0005-0000-0000-0000B1020000}"/>
    <cellStyle name="60% - Accent1" xfId="21" builtinId="32" customBuiltin="1"/>
    <cellStyle name="60% - Accent1 10" xfId="475" xr:uid="{00000000-0005-0000-0000-0000B8020000}"/>
    <cellStyle name="60% - Accent1 10 2" xfId="1768" xr:uid="{00000000-0005-0000-0000-0000B9020000}"/>
    <cellStyle name="60% - Accent1 11" xfId="519" xr:uid="{00000000-0005-0000-0000-0000BA020000}"/>
    <cellStyle name="60% - Accent1 11 2" xfId="1811" xr:uid="{00000000-0005-0000-0000-0000BB020000}"/>
    <cellStyle name="60% - Accent1 12" xfId="562" xr:uid="{00000000-0005-0000-0000-0000BC020000}"/>
    <cellStyle name="60% - Accent1 12 2" xfId="1854" xr:uid="{00000000-0005-0000-0000-0000BD020000}"/>
    <cellStyle name="60% - Accent1 13" xfId="605" xr:uid="{00000000-0005-0000-0000-0000BE020000}"/>
    <cellStyle name="60% - Accent1 13 2" xfId="1897" xr:uid="{00000000-0005-0000-0000-0000BF020000}"/>
    <cellStyle name="60% - Accent1 14" xfId="649" xr:uid="{00000000-0005-0000-0000-0000C0020000}"/>
    <cellStyle name="60% - Accent1 14 2" xfId="1940" xr:uid="{00000000-0005-0000-0000-0000C1020000}"/>
    <cellStyle name="60% - Accent1 15" xfId="693" xr:uid="{00000000-0005-0000-0000-0000C2020000}"/>
    <cellStyle name="60% - Accent1 15 2" xfId="1983" xr:uid="{00000000-0005-0000-0000-0000C3020000}"/>
    <cellStyle name="60% - Accent1 16" xfId="737" xr:uid="{00000000-0005-0000-0000-0000C4020000}"/>
    <cellStyle name="60% - Accent1 16 2" xfId="2026" xr:uid="{00000000-0005-0000-0000-0000C5020000}"/>
    <cellStyle name="60% - Accent1 17" xfId="781" xr:uid="{00000000-0005-0000-0000-0000C6020000}"/>
    <cellStyle name="60% - Accent1 17 2" xfId="2069" xr:uid="{00000000-0005-0000-0000-0000C7020000}"/>
    <cellStyle name="60% - Accent1 18" xfId="825" xr:uid="{00000000-0005-0000-0000-0000C8020000}"/>
    <cellStyle name="60% - Accent1 18 2" xfId="2112" xr:uid="{00000000-0005-0000-0000-0000C9020000}"/>
    <cellStyle name="60% - Accent1 19" xfId="869" xr:uid="{00000000-0005-0000-0000-0000CA020000}"/>
    <cellStyle name="60% - Accent1 19 2" xfId="2156" xr:uid="{00000000-0005-0000-0000-0000CB020000}"/>
    <cellStyle name="60% - Accent1 2" xfId="78" xr:uid="{00000000-0005-0000-0000-0000CC020000}"/>
    <cellStyle name="60% - Accent1 2 2" xfId="127" xr:uid="{00000000-0005-0000-0000-0000CD020000}"/>
    <cellStyle name="60% - Accent1 2 2 2" xfId="1376" xr:uid="{00000000-0005-0000-0000-0000CE020000}"/>
    <cellStyle name="60% - Accent1 2 2 2 2" xfId="1423" xr:uid="{00000000-0005-0000-0000-0000CF020000}"/>
    <cellStyle name="60% - Accent1 2 3" xfId="1298" xr:uid="{00000000-0005-0000-0000-0000D0020000}"/>
    <cellStyle name="60% - Accent1 20" xfId="912" xr:uid="{00000000-0005-0000-0000-0000D1020000}"/>
    <cellStyle name="60% - Accent1 20 2" xfId="2199" xr:uid="{00000000-0005-0000-0000-0000D2020000}"/>
    <cellStyle name="60% - Accent1 21" xfId="955" xr:uid="{00000000-0005-0000-0000-0000D3020000}"/>
    <cellStyle name="60% - Accent1 21 2" xfId="2242" xr:uid="{00000000-0005-0000-0000-0000D4020000}"/>
    <cellStyle name="60% - Accent1 22" xfId="999" xr:uid="{00000000-0005-0000-0000-0000D5020000}"/>
    <cellStyle name="60% - Accent1 22 2" xfId="2286" xr:uid="{00000000-0005-0000-0000-0000D6020000}"/>
    <cellStyle name="60% - Accent1 23" xfId="1042" xr:uid="{00000000-0005-0000-0000-0000D7020000}"/>
    <cellStyle name="60% - Accent1 23 2" xfId="2329" xr:uid="{00000000-0005-0000-0000-0000D8020000}"/>
    <cellStyle name="60% - Accent1 24" xfId="1085" xr:uid="{00000000-0005-0000-0000-0000D9020000}"/>
    <cellStyle name="60% - Accent1 24 2" xfId="2372" xr:uid="{00000000-0005-0000-0000-0000DA020000}"/>
    <cellStyle name="60% - Accent1 25" xfId="1128" xr:uid="{00000000-0005-0000-0000-0000DB020000}"/>
    <cellStyle name="60% - Accent1 25 2" xfId="2415" xr:uid="{00000000-0005-0000-0000-0000DC020000}"/>
    <cellStyle name="60% - Accent1 26" xfId="1171" xr:uid="{00000000-0005-0000-0000-0000DD020000}"/>
    <cellStyle name="60% - Accent1 26 2" xfId="2458" xr:uid="{00000000-0005-0000-0000-0000DE020000}"/>
    <cellStyle name="60% - Accent1 27" xfId="1214" xr:uid="{00000000-0005-0000-0000-0000DF020000}"/>
    <cellStyle name="60% - Accent1 27 2" xfId="2501" xr:uid="{00000000-0005-0000-0000-0000E0020000}"/>
    <cellStyle name="60% - Accent1 28" xfId="1249" xr:uid="{00000000-0005-0000-0000-0000E1020000}"/>
    <cellStyle name="60% - Accent1 28 2" xfId="1341" xr:uid="{00000000-0005-0000-0000-0000E2020000}"/>
    <cellStyle name="60% - Accent1 3" xfId="172" xr:uid="{00000000-0005-0000-0000-0000E3020000}"/>
    <cellStyle name="60% - Accent1 3 2" xfId="1466" xr:uid="{00000000-0005-0000-0000-0000E4020000}"/>
    <cellStyle name="60% - Accent1 4" xfId="216" xr:uid="{00000000-0005-0000-0000-0000E5020000}"/>
    <cellStyle name="60% - Accent1 4 2" xfId="1510" xr:uid="{00000000-0005-0000-0000-0000E6020000}"/>
    <cellStyle name="60% - Accent1 5" xfId="259" xr:uid="{00000000-0005-0000-0000-0000E7020000}"/>
    <cellStyle name="60% - Accent1 5 2" xfId="1553" xr:uid="{00000000-0005-0000-0000-0000E8020000}"/>
    <cellStyle name="60% - Accent1 6" xfId="302" xr:uid="{00000000-0005-0000-0000-0000E9020000}"/>
    <cellStyle name="60% - Accent1 6 2" xfId="1596" xr:uid="{00000000-0005-0000-0000-0000EA020000}"/>
    <cellStyle name="60% - Accent1 7" xfId="345" xr:uid="{00000000-0005-0000-0000-0000EB020000}"/>
    <cellStyle name="60% - Accent1 7 2" xfId="1639" xr:uid="{00000000-0005-0000-0000-0000EC020000}"/>
    <cellStyle name="60% - Accent1 8" xfId="388" xr:uid="{00000000-0005-0000-0000-0000ED020000}"/>
    <cellStyle name="60% - Accent1 8 2" xfId="1682" xr:uid="{00000000-0005-0000-0000-0000EE020000}"/>
    <cellStyle name="60% - Accent1 9" xfId="431" xr:uid="{00000000-0005-0000-0000-0000EF020000}"/>
    <cellStyle name="60% - Accent1 9 2" xfId="1725" xr:uid="{00000000-0005-0000-0000-0000F0020000}"/>
    <cellStyle name="60% - Accent2" xfId="25" builtinId="36" customBuiltin="1"/>
    <cellStyle name="60% - Accent2 10" xfId="479" xr:uid="{00000000-0005-0000-0000-0000F1020000}"/>
    <cellStyle name="60% - Accent2 10 2" xfId="1772" xr:uid="{00000000-0005-0000-0000-0000F2020000}"/>
    <cellStyle name="60% - Accent2 11" xfId="523" xr:uid="{00000000-0005-0000-0000-0000F3020000}"/>
    <cellStyle name="60% - Accent2 11 2" xfId="1815" xr:uid="{00000000-0005-0000-0000-0000F4020000}"/>
    <cellStyle name="60% - Accent2 12" xfId="566" xr:uid="{00000000-0005-0000-0000-0000F5020000}"/>
    <cellStyle name="60% - Accent2 12 2" xfId="1858" xr:uid="{00000000-0005-0000-0000-0000F6020000}"/>
    <cellStyle name="60% - Accent2 13" xfId="609" xr:uid="{00000000-0005-0000-0000-0000F7020000}"/>
    <cellStyle name="60% - Accent2 13 2" xfId="1901" xr:uid="{00000000-0005-0000-0000-0000F8020000}"/>
    <cellStyle name="60% - Accent2 14" xfId="653" xr:uid="{00000000-0005-0000-0000-0000F9020000}"/>
    <cellStyle name="60% - Accent2 14 2" xfId="1944" xr:uid="{00000000-0005-0000-0000-0000FA020000}"/>
    <cellStyle name="60% - Accent2 15" xfId="697" xr:uid="{00000000-0005-0000-0000-0000FB020000}"/>
    <cellStyle name="60% - Accent2 15 2" xfId="1987" xr:uid="{00000000-0005-0000-0000-0000FC020000}"/>
    <cellStyle name="60% - Accent2 16" xfId="741" xr:uid="{00000000-0005-0000-0000-0000FD020000}"/>
    <cellStyle name="60% - Accent2 16 2" xfId="2030" xr:uid="{00000000-0005-0000-0000-0000FE020000}"/>
    <cellStyle name="60% - Accent2 17" xfId="785" xr:uid="{00000000-0005-0000-0000-0000FF020000}"/>
    <cellStyle name="60% - Accent2 17 2" xfId="2073" xr:uid="{00000000-0005-0000-0000-000000030000}"/>
    <cellStyle name="60% - Accent2 18" xfId="829" xr:uid="{00000000-0005-0000-0000-000001030000}"/>
    <cellStyle name="60% - Accent2 18 2" xfId="2116" xr:uid="{00000000-0005-0000-0000-000002030000}"/>
    <cellStyle name="60% - Accent2 19" xfId="873" xr:uid="{00000000-0005-0000-0000-000003030000}"/>
    <cellStyle name="60% - Accent2 19 2" xfId="2160" xr:uid="{00000000-0005-0000-0000-000004030000}"/>
    <cellStyle name="60% - Accent2 2" xfId="79" xr:uid="{00000000-0005-0000-0000-000005030000}"/>
    <cellStyle name="60% - Accent2 2 2" xfId="131" xr:uid="{00000000-0005-0000-0000-000006030000}"/>
    <cellStyle name="60% - Accent2 2 2 2" xfId="1377" xr:uid="{00000000-0005-0000-0000-000007030000}"/>
    <cellStyle name="60% - Accent2 2 2 2 2" xfId="1427" xr:uid="{00000000-0005-0000-0000-000008030000}"/>
    <cellStyle name="60% - Accent2 2 3" xfId="1302" xr:uid="{00000000-0005-0000-0000-000009030000}"/>
    <cellStyle name="60% - Accent2 20" xfId="916" xr:uid="{00000000-0005-0000-0000-00000A030000}"/>
    <cellStyle name="60% - Accent2 20 2" xfId="2203" xr:uid="{00000000-0005-0000-0000-00000B030000}"/>
    <cellStyle name="60% - Accent2 21" xfId="959" xr:uid="{00000000-0005-0000-0000-00000C030000}"/>
    <cellStyle name="60% - Accent2 21 2" xfId="2246" xr:uid="{00000000-0005-0000-0000-00000D030000}"/>
    <cellStyle name="60% - Accent2 22" xfId="1003" xr:uid="{00000000-0005-0000-0000-00000E030000}"/>
    <cellStyle name="60% - Accent2 22 2" xfId="2290" xr:uid="{00000000-0005-0000-0000-00000F030000}"/>
    <cellStyle name="60% - Accent2 23" xfId="1046" xr:uid="{00000000-0005-0000-0000-000010030000}"/>
    <cellStyle name="60% - Accent2 23 2" xfId="2333" xr:uid="{00000000-0005-0000-0000-000011030000}"/>
    <cellStyle name="60% - Accent2 24" xfId="1089" xr:uid="{00000000-0005-0000-0000-000012030000}"/>
    <cellStyle name="60% - Accent2 24 2" xfId="2376" xr:uid="{00000000-0005-0000-0000-000013030000}"/>
    <cellStyle name="60% - Accent2 25" xfId="1132" xr:uid="{00000000-0005-0000-0000-000014030000}"/>
    <cellStyle name="60% - Accent2 25 2" xfId="2419" xr:uid="{00000000-0005-0000-0000-000015030000}"/>
    <cellStyle name="60% - Accent2 26" xfId="1175" xr:uid="{00000000-0005-0000-0000-000016030000}"/>
    <cellStyle name="60% - Accent2 26 2" xfId="2462" xr:uid="{00000000-0005-0000-0000-000017030000}"/>
    <cellStyle name="60% - Accent2 27" xfId="1218" xr:uid="{00000000-0005-0000-0000-000018030000}"/>
    <cellStyle name="60% - Accent2 27 2" xfId="2505" xr:uid="{00000000-0005-0000-0000-000019030000}"/>
    <cellStyle name="60% - Accent2 28" xfId="1250" xr:uid="{00000000-0005-0000-0000-00001A030000}"/>
    <cellStyle name="60% - Accent2 28 2" xfId="1345" xr:uid="{00000000-0005-0000-0000-00001B030000}"/>
    <cellStyle name="60% - Accent2 3" xfId="176" xr:uid="{00000000-0005-0000-0000-00001C030000}"/>
    <cellStyle name="60% - Accent2 3 2" xfId="1470" xr:uid="{00000000-0005-0000-0000-00001D030000}"/>
    <cellStyle name="60% - Accent2 4" xfId="220" xr:uid="{00000000-0005-0000-0000-00001E030000}"/>
    <cellStyle name="60% - Accent2 4 2" xfId="1514" xr:uid="{00000000-0005-0000-0000-00001F030000}"/>
    <cellStyle name="60% - Accent2 5" xfId="263" xr:uid="{00000000-0005-0000-0000-000020030000}"/>
    <cellStyle name="60% - Accent2 5 2" xfId="1557" xr:uid="{00000000-0005-0000-0000-000021030000}"/>
    <cellStyle name="60% - Accent2 6" xfId="306" xr:uid="{00000000-0005-0000-0000-000022030000}"/>
    <cellStyle name="60% - Accent2 6 2" xfId="1600" xr:uid="{00000000-0005-0000-0000-000023030000}"/>
    <cellStyle name="60% - Accent2 7" xfId="349" xr:uid="{00000000-0005-0000-0000-000024030000}"/>
    <cellStyle name="60% - Accent2 7 2" xfId="1643" xr:uid="{00000000-0005-0000-0000-000025030000}"/>
    <cellStyle name="60% - Accent2 8" xfId="392" xr:uid="{00000000-0005-0000-0000-000026030000}"/>
    <cellStyle name="60% - Accent2 8 2" xfId="1686" xr:uid="{00000000-0005-0000-0000-000027030000}"/>
    <cellStyle name="60% - Accent2 9" xfId="435" xr:uid="{00000000-0005-0000-0000-000028030000}"/>
    <cellStyle name="60% - Accent2 9 2" xfId="1729" xr:uid="{00000000-0005-0000-0000-000029030000}"/>
    <cellStyle name="60% - Accent3" xfId="29" builtinId="40" customBuiltin="1"/>
    <cellStyle name="60% - Accent3 10" xfId="483" xr:uid="{00000000-0005-0000-0000-00002A030000}"/>
    <cellStyle name="60% - Accent3 10 2" xfId="1776" xr:uid="{00000000-0005-0000-0000-00002B030000}"/>
    <cellStyle name="60% - Accent3 11" xfId="527" xr:uid="{00000000-0005-0000-0000-00002C030000}"/>
    <cellStyle name="60% - Accent3 11 2" xfId="1819" xr:uid="{00000000-0005-0000-0000-00002D030000}"/>
    <cellStyle name="60% - Accent3 12" xfId="570" xr:uid="{00000000-0005-0000-0000-00002E030000}"/>
    <cellStyle name="60% - Accent3 12 2" xfId="1862" xr:uid="{00000000-0005-0000-0000-00002F030000}"/>
    <cellStyle name="60% - Accent3 13" xfId="613" xr:uid="{00000000-0005-0000-0000-000030030000}"/>
    <cellStyle name="60% - Accent3 13 2" xfId="1905" xr:uid="{00000000-0005-0000-0000-000031030000}"/>
    <cellStyle name="60% - Accent3 14" xfId="657" xr:uid="{00000000-0005-0000-0000-000032030000}"/>
    <cellStyle name="60% - Accent3 14 2" xfId="1948" xr:uid="{00000000-0005-0000-0000-000033030000}"/>
    <cellStyle name="60% - Accent3 15" xfId="701" xr:uid="{00000000-0005-0000-0000-000034030000}"/>
    <cellStyle name="60% - Accent3 15 2" xfId="1991" xr:uid="{00000000-0005-0000-0000-000035030000}"/>
    <cellStyle name="60% - Accent3 16" xfId="745" xr:uid="{00000000-0005-0000-0000-000036030000}"/>
    <cellStyle name="60% - Accent3 16 2" xfId="2034" xr:uid="{00000000-0005-0000-0000-000037030000}"/>
    <cellStyle name="60% - Accent3 17" xfId="789" xr:uid="{00000000-0005-0000-0000-000038030000}"/>
    <cellStyle name="60% - Accent3 17 2" xfId="2077" xr:uid="{00000000-0005-0000-0000-000039030000}"/>
    <cellStyle name="60% - Accent3 18" xfId="833" xr:uid="{00000000-0005-0000-0000-00003A030000}"/>
    <cellStyle name="60% - Accent3 18 2" xfId="2120" xr:uid="{00000000-0005-0000-0000-00003B030000}"/>
    <cellStyle name="60% - Accent3 19" xfId="877" xr:uid="{00000000-0005-0000-0000-00003C030000}"/>
    <cellStyle name="60% - Accent3 19 2" xfId="2164" xr:uid="{00000000-0005-0000-0000-00003D030000}"/>
    <cellStyle name="60% - Accent3 2" xfId="80" xr:uid="{00000000-0005-0000-0000-00003E030000}"/>
    <cellStyle name="60% - Accent3 2 2" xfId="135" xr:uid="{00000000-0005-0000-0000-00003F030000}"/>
    <cellStyle name="60% - Accent3 2 2 2" xfId="1378" xr:uid="{00000000-0005-0000-0000-000040030000}"/>
    <cellStyle name="60% - Accent3 2 2 2 2" xfId="1431" xr:uid="{00000000-0005-0000-0000-000041030000}"/>
    <cellStyle name="60% - Accent3 2 3" xfId="1306" xr:uid="{00000000-0005-0000-0000-000042030000}"/>
    <cellStyle name="60% - Accent3 20" xfId="920" xr:uid="{00000000-0005-0000-0000-000043030000}"/>
    <cellStyle name="60% - Accent3 20 2" xfId="2207" xr:uid="{00000000-0005-0000-0000-000044030000}"/>
    <cellStyle name="60% - Accent3 21" xfId="963" xr:uid="{00000000-0005-0000-0000-000045030000}"/>
    <cellStyle name="60% - Accent3 21 2" xfId="2250" xr:uid="{00000000-0005-0000-0000-000046030000}"/>
    <cellStyle name="60% - Accent3 22" xfId="1007" xr:uid="{00000000-0005-0000-0000-000047030000}"/>
    <cellStyle name="60% - Accent3 22 2" xfId="2294" xr:uid="{00000000-0005-0000-0000-000048030000}"/>
    <cellStyle name="60% - Accent3 23" xfId="1050" xr:uid="{00000000-0005-0000-0000-000049030000}"/>
    <cellStyle name="60% - Accent3 23 2" xfId="2337" xr:uid="{00000000-0005-0000-0000-00004A030000}"/>
    <cellStyle name="60% - Accent3 24" xfId="1093" xr:uid="{00000000-0005-0000-0000-00004B030000}"/>
    <cellStyle name="60% - Accent3 24 2" xfId="2380" xr:uid="{00000000-0005-0000-0000-00004C030000}"/>
    <cellStyle name="60% - Accent3 25" xfId="1136" xr:uid="{00000000-0005-0000-0000-00004D030000}"/>
    <cellStyle name="60% - Accent3 25 2" xfId="2423" xr:uid="{00000000-0005-0000-0000-00004E030000}"/>
    <cellStyle name="60% - Accent3 26" xfId="1179" xr:uid="{00000000-0005-0000-0000-00004F030000}"/>
    <cellStyle name="60% - Accent3 26 2" xfId="2466" xr:uid="{00000000-0005-0000-0000-000050030000}"/>
    <cellStyle name="60% - Accent3 27" xfId="1222" xr:uid="{00000000-0005-0000-0000-000051030000}"/>
    <cellStyle name="60% - Accent3 27 2" xfId="2509" xr:uid="{00000000-0005-0000-0000-000052030000}"/>
    <cellStyle name="60% - Accent3 28" xfId="1251" xr:uid="{00000000-0005-0000-0000-000053030000}"/>
    <cellStyle name="60% - Accent3 28 2" xfId="1349" xr:uid="{00000000-0005-0000-0000-000054030000}"/>
    <cellStyle name="60% - Accent3 3" xfId="180" xr:uid="{00000000-0005-0000-0000-000055030000}"/>
    <cellStyle name="60% - Accent3 3 2" xfId="1474" xr:uid="{00000000-0005-0000-0000-000056030000}"/>
    <cellStyle name="60% - Accent3 4" xfId="224" xr:uid="{00000000-0005-0000-0000-000057030000}"/>
    <cellStyle name="60% - Accent3 4 2" xfId="1518" xr:uid="{00000000-0005-0000-0000-000058030000}"/>
    <cellStyle name="60% - Accent3 5" xfId="267" xr:uid="{00000000-0005-0000-0000-000059030000}"/>
    <cellStyle name="60% - Accent3 5 2" xfId="1561" xr:uid="{00000000-0005-0000-0000-00005A030000}"/>
    <cellStyle name="60% - Accent3 6" xfId="310" xr:uid="{00000000-0005-0000-0000-00005B030000}"/>
    <cellStyle name="60% - Accent3 6 2" xfId="1604" xr:uid="{00000000-0005-0000-0000-00005C030000}"/>
    <cellStyle name="60% - Accent3 7" xfId="353" xr:uid="{00000000-0005-0000-0000-00005D030000}"/>
    <cellStyle name="60% - Accent3 7 2" xfId="1647" xr:uid="{00000000-0005-0000-0000-00005E030000}"/>
    <cellStyle name="60% - Accent3 8" xfId="396" xr:uid="{00000000-0005-0000-0000-00005F030000}"/>
    <cellStyle name="60% - Accent3 8 2" xfId="1690" xr:uid="{00000000-0005-0000-0000-000060030000}"/>
    <cellStyle name="60% - Accent3 9" xfId="439" xr:uid="{00000000-0005-0000-0000-000061030000}"/>
    <cellStyle name="60% - Accent3 9 2" xfId="1733" xr:uid="{00000000-0005-0000-0000-000062030000}"/>
    <cellStyle name="60% - Accent4" xfId="33" builtinId="44" customBuiltin="1"/>
    <cellStyle name="60% - Accent4 10" xfId="487" xr:uid="{00000000-0005-0000-0000-000063030000}"/>
    <cellStyle name="60% - Accent4 10 2" xfId="1780" xr:uid="{00000000-0005-0000-0000-000064030000}"/>
    <cellStyle name="60% - Accent4 11" xfId="531" xr:uid="{00000000-0005-0000-0000-000065030000}"/>
    <cellStyle name="60% - Accent4 11 2" xfId="1823" xr:uid="{00000000-0005-0000-0000-000066030000}"/>
    <cellStyle name="60% - Accent4 12" xfId="574" xr:uid="{00000000-0005-0000-0000-000067030000}"/>
    <cellStyle name="60% - Accent4 12 2" xfId="1866" xr:uid="{00000000-0005-0000-0000-000068030000}"/>
    <cellStyle name="60% - Accent4 13" xfId="617" xr:uid="{00000000-0005-0000-0000-000069030000}"/>
    <cellStyle name="60% - Accent4 13 2" xfId="1909" xr:uid="{00000000-0005-0000-0000-00006A030000}"/>
    <cellStyle name="60% - Accent4 14" xfId="661" xr:uid="{00000000-0005-0000-0000-00006B030000}"/>
    <cellStyle name="60% - Accent4 14 2" xfId="1952" xr:uid="{00000000-0005-0000-0000-00006C030000}"/>
    <cellStyle name="60% - Accent4 15" xfId="705" xr:uid="{00000000-0005-0000-0000-00006D030000}"/>
    <cellStyle name="60% - Accent4 15 2" xfId="1995" xr:uid="{00000000-0005-0000-0000-00006E030000}"/>
    <cellStyle name="60% - Accent4 16" xfId="749" xr:uid="{00000000-0005-0000-0000-00006F030000}"/>
    <cellStyle name="60% - Accent4 16 2" xfId="2038" xr:uid="{00000000-0005-0000-0000-000070030000}"/>
    <cellStyle name="60% - Accent4 17" xfId="793" xr:uid="{00000000-0005-0000-0000-000071030000}"/>
    <cellStyle name="60% - Accent4 17 2" xfId="2081" xr:uid="{00000000-0005-0000-0000-000072030000}"/>
    <cellStyle name="60% - Accent4 18" xfId="837" xr:uid="{00000000-0005-0000-0000-000073030000}"/>
    <cellStyle name="60% - Accent4 18 2" xfId="2124" xr:uid="{00000000-0005-0000-0000-000074030000}"/>
    <cellStyle name="60% - Accent4 19" xfId="881" xr:uid="{00000000-0005-0000-0000-000075030000}"/>
    <cellStyle name="60% - Accent4 19 2" xfId="2168" xr:uid="{00000000-0005-0000-0000-000076030000}"/>
    <cellStyle name="60% - Accent4 2" xfId="81" xr:uid="{00000000-0005-0000-0000-000077030000}"/>
    <cellStyle name="60% - Accent4 2 2" xfId="139" xr:uid="{00000000-0005-0000-0000-000078030000}"/>
    <cellStyle name="60% - Accent4 2 2 2" xfId="1379" xr:uid="{00000000-0005-0000-0000-000079030000}"/>
    <cellStyle name="60% - Accent4 2 2 2 2" xfId="1435" xr:uid="{00000000-0005-0000-0000-00007A030000}"/>
    <cellStyle name="60% - Accent4 2 3" xfId="1310" xr:uid="{00000000-0005-0000-0000-00007B030000}"/>
    <cellStyle name="60% - Accent4 20" xfId="924" xr:uid="{00000000-0005-0000-0000-00007C030000}"/>
    <cellStyle name="60% - Accent4 20 2" xfId="2211" xr:uid="{00000000-0005-0000-0000-00007D030000}"/>
    <cellStyle name="60% - Accent4 21" xfId="967" xr:uid="{00000000-0005-0000-0000-00007E030000}"/>
    <cellStyle name="60% - Accent4 21 2" xfId="2254" xr:uid="{00000000-0005-0000-0000-00007F030000}"/>
    <cellStyle name="60% - Accent4 22" xfId="1011" xr:uid="{00000000-0005-0000-0000-000080030000}"/>
    <cellStyle name="60% - Accent4 22 2" xfId="2298" xr:uid="{00000000-0005-0000-0000-000081030000}"/>
    <cellStyle name="60% - Accent4 23" xfId="1054" xr:uid="{00000000-0005-0000-0000-000082030000}"/>
    <cellStyle name="60% - Accent4 23 2" xfId="2341" xr:uid="{00000000-0005-0000-0000-000083030000}"/>
    <cellStyle name="60% - Accent4 24" xfId="1097" xr:uid="{00000000-0005-0000-0000-000084030000}"/>
    <cellStyle name="60% - Accent4 24 2" xfId="2384" xr:uid="{00000000-0005-0000-0000-000085030000}"/>
    <cellStyle name="60% - Accent4 25" xfId="1140" xr:uid="{00000000-0005-0000-0000-000086030000}"/>
    <cellStyle name="60% - Accent4 25 2" xfId="2427" xr:uid="{00000000-0005-0000-0000-000087030000}"/>
    <cellStyle name="60% - Accent4 26" xfId="1183" xr:uid="{00000000-0005-0000-0000-000088030000}"/>
    <cellStyle name="60% - Accent4 26 2" xfId="2470" xr:uid="{00000000-0005-0000-0000-000089030000}"/>
    <cellStyle name="60% - Accent4 27" xfId="1226" xr:uid="{00000000-0005-0000-0000-00008A030000}"/>
    <cellStyle name="60% - Accent4 27 2" xfId="2513" xr:uid="{00000000-0005-0000-0000-00008B030000}"/>
    <cellStyle name="60% - Accent4 28" xfId="1252" xr:uid="{00000000-0005-0000-0000-00008C030000}"/>
    <cellStyle name="60% - Accent4 28 2" xfId="1353" xr:uid="{00000000-0005-0000-0000-00008D030000}"/>
    <cellStyle name="60% - Accent4 3" xfId="184" xr:uid="{00000000-0005-0000-0000-00008E030000}"/>
    <cellStyle name="60% - Accent4 3 2" xfId="1478" xr:uid="{00000000-0005-0000-0000-00008F030000}"/>
    <cellStyle name="60% - Accent4 4" xfId="228" xr:uid="{00000000-0005-0000-0000-000090030000}"/>
    <cellStyle name="60% - Accent4 4 2" xfId="1522" xr:uid="{00000000-0005-0000-0000-000091030000}"/>
    <cellStyle name="60% - Accent4 5" xfId="271" xr:uid="{00000000-0005-0000-0000-000092030000}"/>
    <cellStyle name="60% - Accent4 5 2" xfId="1565" xr:uid="{00000000-0005-0000-0000-000093030000}"/>
    <cellStyle name="60% - Accent4 6" xfId="314" xr:uid="{00000000-0005-0000-0000-000094030000}"/>
    <cellStyle name="60% - Accent4 6 2" xfId="1608" xr:uid="{00000000-0005-0000-0000-000095030000}"/>
    <cellStyle name="60% - Accent4 7" xfId="357" xr:uid="{00000000-0005-0000-0000-000096030000}"/>
    <cellStyle name="60% - Accent4 7 2" xfId="1651" xr:uid="{00000000-0005-0000-0000-000097030000}"/>
    <cellStyle name="60% - Accent4 8" xfId="400" xr:uid="{00000000-0005-0000-0000-000098030000}"/>
    <cellStyle name="60% - Accent4 8 2" xfId="1694" xr:uid="{00000000-0005-0000-0000-000099030000}"/>
    <cellStyle name="60% - Accent4 9" xfId="443" xr:uid="{00000000-0005-0000-0000-00009A030000}"/>
    <cellStyle name="60% - Accent4 9 2" xfId="1737" xr:uid="{00000000-0005-0000-0000-00009B030000}"/>
    <cellStyle name="60% - Accent5" xfId="37" builtinId="48" customBuiltin="1"/>
    <cellStyle name="60% - Accent5 10" xfId="491" xr:uid="{00000000-0005-0000-0000-00009C030000}"/>
    <cellStyle name="60% - Accent5 10 2" xfId="1784" xr:uid="{00000000-0005-0000-0000-00009D030000}"/>
    <cellStyle name="60% - Accent5 11" xfId="535" xr:uid="{00000000-0005-0000-0000-00009E030000}"/>
    <cellStyle name="60% - Accent5 11 2" xfId="1827" xr:uid="{00000000-0005-0000-0000-00009F030000}"/>
    <cellStyle name="60% - Accent5 12" xfId="578" xr:uid="{00000000-0005-0000-0000-0000A0030000}"/>
    <cellStyle name="60% - Accent5 12 2" xfId="1870" xr:uid="{00000000-0005-0000-0000-0000A1030000}"/>
    <cellStyle name="60% - Accent5 13" xfId="621" xr:uid="{00000000-0005-0000-0000-0000A2030000}"/>
    <cellStyle name="60% - Accent5 13 2" xfId="1913" xr:uid="{00000000-0005-0000-0000-0000A3030000}"/>
    <cellStyle name="60% - Accent5 14" xfId="665" xr:uid="{00000000-0005-0000-0000-0000A4030000}"/>
    <cellStyle name="60% - Accent5 14 2" xfId="1956" xr:uid="{00000000-0005-0000-0000-0000A5030000}"/>
    <cellStyle name="60% - Accent5 15" xfId="709" xr:uid="{00000000-0005-0000-0000-0000A6030000}"/>
    <cellStyle name="60% - Accent5 15 2" xfId="1999" xr:uid="{00000000-0005-0000-0000-0000A7030000}"/>
    <cellStyle name="60% - Accent5 16" xfId="753" xr:uid="{00000000-0005-0000-0000-0000A8030000}"/>
    <cellStyle name="60% - Accent5 16 2" xfId="2042" xr:uid="{00000000-0005-0000-0000-0000A9030000}"/>
    <cellStyle name="60% - Accent5 17" xfId="797" xr:uid="{00000000-0005-0000-0000-0000AA030000}"/>
    <cellStyle name="60% - Accent5 17 2" xfId="2085" xr:uid="{00000000-0005-0000-0000-0000AB030000}"/>
    <cellStyle name="60% - Accent5 18" xfId="841" xr:uid="{00000000-0005-0000-0000-0000AC030000}"/>
    <cellStyle name="60% - Accent5 18 2" xfId="2128" xr:uid="{00000000-0005-0000-0000-0000AD030000}"/>
    <cellStyle name="60% - Accent5 19" xfId="885" xr:uid="{00000000-0005-0000-0000-0000AE030000}"/>
    <cellStyle name="60% - Accent5 19 2" xfId="2172" xr:uid="{00000000-0005-0000-0000-0000AF030000}"/>
    <cellStyle name="60% - Accent5 2" xfId="82" xr:uid="{00000000-0005-0000-0000-0000B0030000}"/>
    <cellStyle name="60% - Accent5 2 2" xfId="143" xr:uid="{00000000-0005-0000-0000-0000B1030000}"/>
    <cellStyle name="60% - Accent5 2 2 2" xfId="1380" xr:uid="{00000000-0005-0000-0000-0000B2030000}"/>
    <cellStyle name="60% - Accent5 2 2 2 2" xfId="1439" xr:uid="{00000000-0005-0000-0000-0000B3030000}"/>
    <cellStyle name="60% - Accent5 2 3" xfId="1314" xr:uid="{00000000-0005-0000-0000-0000B4030000}"/>
    <cellStyle name="60% - Accent5 20" xfId="928" xr:uid="{00000000-0005-0000-0000-0000B5030000}"/>
    <cellStyle name="60% - Accent5 20 2" xfId="2215" xr:uid="{00000000-0005-0000-0000-0000B6030000}"/>
    <cellStyle name="60% - Accent5 21" xfId="971" xr:uid="{00000000-0005-0000-0000-0000B7030000}"/>
    <cellStyle name="60% - Accent5 21 2" xfId="2258" xr:uid="{00000000-0005-0000-0000-0000B8030000}"/>
    <cellStyle name="60% - Accent5 22" xfId="1015" xr:uid="{00000000-0005-0000-0000-0000B9030000}"/>
    <cellStyle name="60% - Accent5 22 2" xfId="2302" xr:uid="{00000000-0005-0000-0000-0000BA030000}"/>
    <cellStyle name="60% - Accent5 23" xfId="1058" xr:uid="{00000000-0005-0000-0000-0000BB030000}"/>
    <cellStyle name="60% - Accent5 23 2" xfId="2345" xr:uid="{00000000-0005-0000-0000-0000BC030000}"/>
    <cellStyle name="60% - Accent5 24" xfId="1101" xr:uid="{00000000-0005-0000-0000-0000BD030000}"/>
    <cellStyle name="60% - Accent5 24 2" xfId="2388" xr:uid="{00000000-0005-0000-0000-0000BE030000}"/>
    <cellStyle name="60% - Accent5 25" xfId="1144" xr:uid="{00000000-0005-0000-0000-0000BF030000}"/>
    <cellStyle name="60% - Accent5 25 2" xfId="2431" xr:uid="{00000000-0005-0000-0000-0000C0030000}"/>
    <cellStyle name="60% - Accent5 26" xfId="1187" xr:uid="{00000000-0005-0000-0000-0000C1030000}"/>
    <cellStyle name="60% - Accent5 26 2" xfId="2474" xr:uid="{00000000-0005-0000-0000-0000C2030000}"/>
    <cellStyle name="60% - Accent5 27" xfId="1230" xr:uid="{00000000-0005-0000-0000-0000C3030000}"/>
    <cellStyle name="60% - Accent5 27 2" xfId="2517" xr:uid="{00000000-0005-0000-0000-0000C4030000}"/>
    <cellStyle name="60% - Accent5 28" xfId="1253" xr:uid="{00000000-0005-0000-0000-0000C5030000}"/>
    <cellStyle name="60% - Accent5 28 2" xfId="1357" xr:uid="{00000000-0005-0000-0000-0000C6030000}"/>
    <cellStyle name="60% - Accent5 3" xfId="188" xr:uid="{00000000-0005-0000-0000-0000C7030000}"/>
    <cellStyle name="60% - Accent5 3 2" xfId="1482" xr:uid="{00000000-0005-0000-0000-0000C8030000}"/>
    <cellStyle name="60% - Accent5 4" xfId="232" xr:uid="{00000000-0005-0000-0000-0000C9030000}"/>
    <cellStyle name="60% - Accent5 4 2" xfId="1526" xr:uid="{00000000-0005-0000-0000-0000CA030000}"/>
    <cellStyle name="60% - Accent5 5" xfId="275" xr:uid="{00000000-0005-0000-0000-0000CB030000}"/>
    <cellStyle name="60% - Accent5 5 2" xfId="1569" xr:uid="{00000000-0005-0000-0000-0000CC030000}"/>
    <cellStyle name="60% - Accent5 6" xfId="318" xr:uid="{00000000-0005-0000-0000-0000CD030000}"/>
    <cellStyle name="60% - Accent5 6 2" xfId="1612" xr:uid="{00000000-0005-0000-0000-0000CE030000}"/>
    <cellStyle name="60% - Accent5 7" xfId="361" xr:uid="{00000000-0005-0000-0000-0000CF030000}"/>
    <cellStyle name="60% - Accent5 7 2" xfId="1655" xr:uid="{00000000-0005-0000-0000-0000D0030000}"/>
    <cellStyle name="60% - Accent5 8" xfId="404" xr:uid="{00000000-0005-0000-0000-0000D1030000}"/>
    <cellStyle name="60% - Accent5 8 2" xfId="1698" xr:uid="{00000000-0005-0000-0000-0000D2030000}"/>
    <cellStyle name="60% - Accent5 9" xfId="447" xr:uid="{00000000-0005-0000-0000-0000D3030000}"/>
    <cellStyle name="60% - Accent5 9 2" xfId="1741" xr:uid="{00000000-0005-0000-0000-0000D4030000}"/>
    <cellStyle name="60% - Accent6" xfId="41" builtinId="52" customBuiltin="1"/>
    <cellStyle name="60% - Accent6 10" xfId="495" xr:uid="{00000000-0005-0000-0000-0000D5030000}"/>
    <cellStyle name="60% - Accent6 10 2" xfId="1788" xr:uid="{00000000-0005-0000-0000-0000D6030000}"/>
    <cellStyle name="60% - Accent6 11" xfId="539" xr:uid="{00000000-0005-0000-0000-0000D7030000}"/>
    <cellStyle name="60% - Accent6 11 2" xfId="1831" xr:uid="{00000000-0005-0000-0000-0000D8030000}"/>
    <cellStyle name="60% - Accent6 12" xfId="582" xr:uid="{00000000-0005-0000-0000-0000D9030000}"/>
    <cellStyle name="60% - Accent6 12 2" xfId="1874" xr:uid="{00000000-0005-0000-0000-0000DA030000}"/>
    <cellStyle name="60% - Accent6 13" xfId="625" xr:uid="{00000000-0005-0000-0000-0000DB030000}"/>
    <cellStyle name="60% - Accent6 13 2" xfId="1917" xr:uid="{00000000-0005-0000-0000-0000DC030000}"/>
    <cellStyle name="60% - Accent6 14" xfId="669" xr:uid="{00000000-0005-0000-0000-0000DD030000}"/>
    <cellStyle name="60% - Accent6 14 2" xfId="1960" xr:uid="{00000000-0005-0000-0000-0000DE030000}"/>
    <cellStyle name="60% - Accent6 15" xfId="713" xr:uid="{00000000-0005-0000-0000-0000DF030000}"/>
    <cellStyle name="60% - Accent6 15 2" xfId="2003" xr:uid="{00000000-0005-0000-0000-0000E0030000}"/>
    <cellStyle name="60% - Accent6 16" xfId="757" xr:uid="{00000000-0005-0000-0000-0000E1030000}"/>
    <cellStyle name="60% - Accent6 16 2" xfId="2046" xr:uid="{00000000-0005-0000-0000-0000E2030000}"/>
    <cellStyle name="60% - Accent6 17" xfId="801" xr:uid="{00000000-0005-0000-0000-0000E3030000}"/>
    <cellStyle name="60% - Accent6 17 2" xfId="2089" xr:uid="{00000000-0005-0000-0000-0000E4030000}"/>
    <cellStyle name="60% - Accent6 18" xfId="845" xr:uid="{00000000-0005-0000-0000-0000E5030000}"/>
    <cellStyle name="60% - Accent6 18 2" xfId="2132" xr:uid="{00000000-0005-0000-0000-0000E6030000}"/>
    <cellStyle name="60% - Accent6 19" xfId="889" xr:uid="{00000000-0005-0000-0000-0000E7030000}"/>
    <cellStyle name="60% - Accent6 19 2" xfId="2176" xr:uid="{00000000-0005-0000-0000-0000E8030000}"/>
    <cellStyle name="60% - Accent6 2" xfId="83" xr:uid="{00000000-0005-0000-0000-0000E9030000}"/>
    <cellStyle name="60% - Accent6 2 2" xfId="147" xr:uid="{00000000-0005-0000-0000-0000EA030000}"/>
    <cellStyle name="60% - Accent6 2 2 2" xfId="1381" xr:uid="{00000000-0005-0000-0000-0000EB030000}"/>
    <cellStyle name="60% - Accent6 2 2 2 2" xfId="1443" xr:uid="{00000000-0005-0000-0000-0000EC030000}"/>
    <cellStyle name="60% - Accent6 2 3" xfId="1318" xr:uid="{00000000-0005-0000-0000-0000ED030000}"/>
    <cellStyle name="60% - Accent6 20" xfId="932" xr:uid="{00000000-0005-0000-0000-0000EE030000}"/>
    <cellStyle name="60% - Accent6 20 2" xfId="2219" xr:uid="{00000000-0005-0000-0000-0000EF030000}"/>
    <cellStyle name="60% - Accent6 21" xfId="975" xr:uid="{00000000-0005-0000-0000-0000F0030000}"/>
    <cellStyle name="60% - Accent6 21 2" xfId="2262" xr:uid="{00000000-0005-0000-0000-0000F1030000}"/>
    <cellStyle name="60% - Accent6 22" xfId="1019" xr:uid="{00000000-0005-0000-0000-0000F2030000}"/>
    <cellStyle name="60% - Accent6 22 2" xfId="2306" xr:uid="{00000000-0005-0000-0000-0000F3030000}"/>
    <cellStyle name="60% - Accent6 23" xfId="1062" xr:uid="{00000000-0005-0000-0000-0000F4030000}"/>
    <cellStyle name="60% - Accent6 23 2" xfId="2349" xr:uid="{00000000-0005-0000-0000-0000F5030000}"/>
    <cellStyle name="60% - Accent6 24" xfId="1105" xr:uid="{00000000-0005-0000-0000-0000F6030000}"/>
    <cellStyle name="60% - Accent6 24 2" xfId="2392" xr:uid="{00000000-0005-0000-0000-0000F7030000}"/>
    <cellStyle name="60% - Accent6 25" xfId="1148" xr:uid="{00000000-0005-0000-0000-0000F8030000}"/>
    <cellStyle name="60% - Accent6 25 2" xfId="2435" xr:uid="{00000000-0005-0000-0000-0000F9030000}"/>
    <cellStyle name="60% - Accent6 26" xfId="1191" xr:uid="{00000000-0005-0000-0000-0000FA030000}"/>
    <cellStyle name="60% - Accent6 26 2" xfId="2478" xr:uid="{00000000-0005-0000-0000-0000FB030000}"/>
    <cellStyle name="60% - Accent6 27" xfId="1234" xr:uid="{00000000-0005-0000-0000-0000FC030000}"/>
    <cellStyle name="60% - Accent6 27 2" xfId="2521" xr:uid="{00000000-0005-0000-0000-0000FD030000}"/>
    <cellStyle name="60% - Accent6 28" xfId="1254" xr:uid="{00000000-0005-0000-0000-0000FE030000}"/>
    <cellStyle name="60% - Accent6 28 2" xfId="1361" xr:uid="{00000000-0005-0000-0000-0000FF030000}"/>
    <cellStyle name="60% - Accent6 3" xfId="192" xr:uid="{00000000-0005-0000-0000-000000040000}"/>
    <cellStyle name="60% - Accent6 3 2" xfId="1486" xr:uid="{00000000-0005-0000-0000-000001040000}"/>
    <cellStyle name="60% - Accent6 4" xfId="236" xr:uid="{00000000-0005-0000-0000-000002040000}"/>
    <cellStyle name="60% - Accent6 4 2" xfId="1530" xr:uid="{00000000-0005-0000-0000-000003040000}"/>
    <cellStyle name="60% - Accent6 5" xfId="279" xr:uid="{00000000-0005-0000-0000-000004040000}"/>
    <cellStyle name="60% - Accent6 5 2" xfId="1573" xr:uid="{00000000-0005-0000-0000-000005040000}"/>
    <cellStyle name="60% - Accent6 6" xfId="322" xr:uid="{00000000-0005-0000-0000-000006040000}"/>
    <cellStyle name="60% - Accent6 6 2" xfId="1616" xr:uid="{00000000-0005-0000-0000-000007040000}"/>
    <cellStyle name="60% - Accent6 7" xfId="365" xr:uid="{00000000-0005-0000-0000-000008040000}"/>
    <cellStyle name="60% - Accent6 7 2" xfId="1659" xr:uid="{00000000-0005-0000-0000-000009040000}"/>
    <cellStyle name="60% - Accent6 8" xfId="408" xr:uid="{00000000-0005-0000-0000-00000A040000}"/>
    <cellStyle name="60% - Accent6 8 2" xfId="1702" xr:uid="{00000000-0005-0000-0000-00000B040000}"/>
    <cellStyle name="60% - Accent6 9" xfId="451" xr:uid="{00000000-0005-0000-0000-00000C040000}"/>
    <cellStyle name="60% - Accent6 9 2" xfId="1745" xr:uid="{00000000-0005-0000-0000-00000D040000}"/>
    <cellStyle name="Accent1" xfId="18" builtinId="29" customBuiltin="1"/>
    <cellStyle name="Accent1 10" xfId="472" xr:uid="{00000000-0005-0000-0000-000014040000}"/>
    <cellStyle name="Accent1 10 2" xfId="1765" xr:uid="{00000000-0005-0000-0000-000015040000}"/>
    <cellStyle name="Accent1 11" xfId="516" xr:uid="{00000000-0005-0000-0000-000016040000}"/>
    <cellStyle name="Accent1 11 2" xfId="1808" xr:uid="{00000000-0005-0000-0000-000017040000}"/>
    <cellStyle name="Accent1 12" xfId="559" xr:uid="{00000000-0005-0000-0000-000018040000}"/>
    <cellStyle name="Accent1 12 2" xfId="1851" xr:uid="{00000000-0005-0000-0000-000019040000}"/>
    <cellStyle name="Accent1 13" xfId="602" xr:uid="{00000000-0005-0000-0000-00001A040000}"/>
    <cellStyle name="Accent1 13 2" xfId="1894" xr:uid="{00000000-0005-0000-0000-00001B040000}"/>
    <cellStyle name="Accent1 14" xfId="646" xr:uid="{00000000-0005-0000-0000-00001C040000}"/>
    <cellStyle name="Accent1 14 2" xfId="1937" xr:uid="{00000000-0005-0000-0000-00001D040000}"/>
    <cellStyle name="Accent1 15" xfId="690" xr:uid="{00000000-0005-0000-0000-00001E040000}"/>
    <cellStyle name="Accent1 15 2" xfId="1980" xr:uid="{00000000-0005-0000-0000-00001F040000}"/>
    <cellStyle name="Accent1 16" xfId="734" xr:uid="{00000000-0005-0000-0000-000020040000}"/>
    <cellStyle name="Accent1 16 2" xfId="2023" xr:uid="{00000000-0005-0000-0000-000021040000}"/>
    <cellStyle name="Accent1 17" xfId="778" xr:uid="{00000000-0005-0000-0000-000022040000}"/>
    <cellStyle name="Accent1 17 2" xfId="2066" xr:uid="{00000000-0005-0000-0000-000023040000}"/>
    <cellStyle name="Accent1 18" xfId="822" xr:uid="{00000000-0005-0000-0000-000024040000}"/>
    <cellStyle name="Accent1 18 2" xfId="2109" xr:uid="{00000000-0005-0000-0000-000025040000}"/>
    <cellStyle name="Accent1 19" xfId="866" xr:uid="{00000000-0005-0000-0000-000026040000}"/>
    <cellStyle name="Accent1 19 2" xfId="2153" xr:uid="{00000000-0005-0000-0000-000027040000}"/>
    <cellStyle name="Accent1 2" xfId="89" xr:uid="{00000000-0005-0000-0000-000028040000}"/>
    <cellStyle name="Accent1 2 2" xfId="124" xr:uid="{00000000-0005-0000-0000-000029040000}"/>
    <cellStyle name="Accent1 2 2 2" xfId="1387" xr:uid="{00000000-0005-0000-0000-00002A040000}"/>
    <cellStyle name="Accent1 2 2 2 2" xfId="1420" xr:uid="{00000000-0005-0000-0000-00002B040000}"/>
    <cellStyle name="Accent1 2 3" xfId="1295" xr:uid="{00000000-0005-0000-0000-00002C040000}"/>
    <cellStyle name="Accent1 20" xfId="909" xr:uid="{00000000-0005-0000-0000-00002D040000}"/>
    <cellStyle name="Accent1 20 2" xfId="2196" xr:uid="{00000000-0005-0000-0000-00002E040000}"/>
    <cellStyle name="Accent1 21" xfId="952" xr:uid="{00000000-0005-0000-0000-00002F040000}"/>
    <cellStyle name="Accent1 21 2" xfId="2239" xr:uid="{00000000-0005-0000-0000-000030040000}"/>
    <cellStyle name="Accent1 22" xfId="996" xr:uid="{00000000-0005-0000-0000-000031040000}"/>
    <cellStyle name="Accent1 22 2" xfId="2283" xr:uid="{00000000-0005-0000-0000-000032040000}"/>
    <cellStyle name="Accent1 23" xfId="1039" xr:uid="{00000000-0005-0000-0000-000033040000}"/>
    <cellStyle name="Accent1 23 2" xfId="2326" xr:uid="{00000000-0005-0000-0000-000034040000}"/>
    <cellStyle name="Accent1 24" xfId="1082" xr:uid="{00000000-0005-0000-0000-000035040000}"/>
    <cellStyle name="Accent1 24 2" xfId="2369" xr:uid="{00000000-0005-0000-0000-000036040000}"/>
    <cellStyle name="Accent1 25" xfId="1125" xr:uid="{00000000-0005-0000-0000-000037040000}"/>
    <cellStyle name="Accent1 25 2" xfId="2412" xr:uid="{00000000-0005-0000-0000-000038040000}"/>
    <cellStyle name="Accent1 26" xfId="1168" xr:uid="{00000000-0005-0000-0000-000039040000}"/>
    <cellStyle name="Accent1 26 2" xfId="2455" xr:uid="{00000000-0005-0000-0000-00003A040000}"/>
    <cellStyle name="Accent1 27" xfId="1211" xr:uid="{00000000-0005-0000-0000-00003B040000}"/>
    <cellStyle name="Accent1 27 2" xfId="2498" xr:uid="{00000000-0005-0000-0000-00003C040000}"/>
    <cellStyle name="Accent1 28" xfId="1260" xr:uid="{00000000-0005-0000-0000-00003D040000}"/>
    <cellStyle name="Accent1 28 2" xfId="1338" xr:uid="{00000000-0005-0000-0000-00003E040000}"/>
    <cellStyle name="Accent1 3" xfId="169" xr:uid="{00000000-0005-0000-0000-00003F040000}"/>
    <cellStyle name="Accent1 3 2" xfId="1463" xr:uid="{00000000-0005-0000-0000-000040040000}"/>
    <cellStyle name="Accent1 4" xfId="213" xr:uid="{00000000-0005-0000-0000-000041040000}"/>
    <cellStyle name="Accent1 4 2" xfId="1507" xr:uid="{00000000-0005-0000-0000-000042040000}"/>
    <cellStyle name="Accent1 5" xfId="256" xr:uid="{00000000-0005-0000-0000-000043040000}"/>
    <cellStyle name="Accent1 5 2" xfId="1550" xr:uid="{00000000-0005-0000-0000-000044040000}"/>
    <cellStyle name="Accent1 6" xfId="299" xr:uid="{00000000-0005-0000-0000-000045040000}"/>
    <cellStyle name="Accent1 6 2" xfId="1593" xr:uid="{00000000-0005-0000-0000-000046040000}"/>
    <cellStyle name="Accent1 7" xfId="342" xr:uid="{00000000-0005-0000-0000-000047040000}"/>
    <cellStyle name="Accent1 7 2" xfId="1636" xr:uid="{00000000-0005-0000-0000-000048040000}"/>
    <cellStyle name="Accent1 8" xfId="385" xr:uid="{00000000-0005-0000-0000-000049040000}"/>
    <cellStyle name="Accent1 8 2" xfId="1679" xr:uid="{00000000-0005-0000-0000-00004A040000}"/>
    <cellStyle name="Accent1 9" xfId="428" xr:uid="{00000000-0005-0000-0000-00004B040000}"/>
    <cellStyle name="Accent1 9 2" xfId="1722" xr:uid="{00000000-0005-0000-0000-00004C040000}"/>
    <cellStyle name="Accent2" xfId="22" builtinId="33" customBuiltin="1"/>
    <cellStyle name="Accent2 10" xfId="476" xr:uid="{00000000-0005-0000-0000-00004D040000}"/>
    <cellStyle name="Accent2 10 2" xfId="1769" xr:uid="{00000000-0005-0000-0000-00004E040000}"/>
    <cellStyle name="Accent2 11" xfId="520" xr:uid="{00000000-0005-0000-0000-00004F040000}"/>
    <cellStyle name="Accent2 11 2" xfId="1812" xr:uid="{00000000-0005-0000-0000-000050040000}"/>
    <cellStyle name="Accent2 12" xfId="563" xr:uid="{00000000-0005-0000-0000-000051040000}"/>
    <cellStyle name="Accent2 12 2" xfId="1855" xr:uid="{00000000-0005-0000-0000-000052040000}"/>
    <cellStyle name="Accent2 13" xfId="606" xr:uid="{00000000-0005-0000-0000-000053040000}"/>
    <cellStyle name="Accent2 13 2" xfId="1898" xr:uid="{00000000-0005-0000-0000-000054040000}"/>
    <cellStyle name="Accent2 14" xfId="650" xr:uid="{00000000-0005-0000-0000-000055040000}"/>
    <cellStyle name="Accent2 14 2" xfId="1941" xr:uid="{00000000-0005-0000-0000-000056040000}"/>
    <cellStyle name="Accent2 15" xfId="694" xr:uid="{00000000-0005-0000-0000-000057040000}"/>
    <cellStyle name="Accent2 15 2" xfId="1984" xr:uid="{00000000-0005-0000-0000-000058040000}"/>
    <cellStyle name="Accent2 16" xfId="738" xr:uid="{00000000-0005-0000-0000-000059040000}"/>
    <cellStyle name="Accent2 16 2" xfId="2027" xr:uid="{00000000-0005-0000-0000-00005A040000}"/>
    <cellStyle name="Accent2 17" xfId="782" xr:uid="{00000000-0005-0000-0000-00005B040000}"/>
    <cellStyle name="Accent2 17 2" xfId="2070" xr:uid="{00000000-0005-0000-0000-00005C040000}"/>
    <cellStyle name="Accent2 18" xfId="826" xr:uid="{00000000-0005-0000-0000-00005D040000}"/>
    <cellStyle name="Accent2 18 2" xfId="2113" xr:uid="{00000000-0005-0000-0000-00005E040000}"/>
    <cellStyle name="Accent2 19" xfId="870" xr:uid="{00000000-0005-0000-0000-00005F040000}"/>
    <cellStyle name="Accent2 19 2" xfId="2157" xr:uid="{00000000-0005-0000-0000-000060040000}"/>
    <cellStyle name="Accent2 2" xfId="90" xr:uid="{00000000-0005-0000-0000-000061040000}"/>
    <cellStyle name="Accent2 2 2" xfId="128" xr:uid="{00000000-0005-0000-0000-000062040000}"/>
    <cellStyle name="Accent2 2 2 2" xfId="1388" xr:uid="{00000000-0005-0000-0000-000063040000}"/>
    <cellStyle name="Accent2 2 2 2 2" xfId="1424" xr:uid="{00000000-0005-0000-0000-000064040000}"/>
    <cellStyle name="Accent2 2 3" xfId="1299" xr:uid="{00000000-0005-0000-0000-000065040000}"/>
    <cellStyle name="Accent2 20" xfId="913" xr:uid="{00000000-0005-0000-0000-000066040000}"/>
    <cellStyle name="Accent2 20 2" xfId="2200" xr:uid="{00000000-0005-0000-0000-000067040000}"/>
    <cellStyle name="Accent2 21" xfId="956" xr:uid="{00000000-0005-0000-0000-000068040000}"/>
    <cellStyle name="Accent2 21 2" xfId="2243" xr:uid="{00000000-0005-0000-0000-000069040000}"/>
    <cellStyle name="Accent2 22" xfId="1000" xr:uid="{00000000-0005-0000-0000-00006A040000}"/>
    <cellStyle name="Accent2 22 2" xfId="2287" xr:uid="{00000000-0005-0000-0000-00006B040000}"/>
    <cellStyle name="Accent2 23" xfId="1043" xr:uid="{00000000-0005-0000-0000-00006C040000}"/>
    <cellStyle name="Accent2 23 2" xfId="2330" xr:uid="{00000000-0005-0000-0000-00006D040000}"/>
    <cellStyle name="Accent2 24" xfId="1086" xr:uid="{00000000-0005-0000-0000-00006E040000}"/>
    <cellStyle name="Accent2 24 2" xfId="2373" xr:uid="{00000000-0005-0000-0000-00006F040000}"/>
    <cellStyle name="Accent2 25" xfId="1129" xr:uid="{00000000-0005-0000-0000-000070040000}"/>
    <cellStyle name="Accent2 25 2" xfId="2416" xr:uid="{00000000-0005-0000-0000-000071040000}"/>
    <cellStyle name="Accent2 26" xfId="1172" xr:uid="{00000000-0005-0000-0000-000072040000}"/>
    <cellStyle name="Accent2 26 2" xfId="2459" xr:uid="{00000000-0005-0000-0000-000073040000}"/>
    <cellStyle name="Accent2 27" xfId="1215" xr:uid="{00000000-0005-0000-0000-000074040000}"/>
    <cellStyle name="Accent2 27 2" xfId="2502" xr:uid="{00000000-0005-0000-0000-000075040000}"/>
    <cellStyle name="Accent2 28" xfId="1261" xr:uid="{00000000-0005-0000-0000-000076040000}"/>
    <cellStyle name="Accent2 28 2" xfId="1342" xr:uid="{00000000-0005-0000-0000-000077040000}"/>
    <cellStyle name="Accent2 3" xfId="173" xr:uid="{00000000-0005-0000-0000-000078040000}"/>
    <cellStyle name="Accent2 3 2" xfId="1467" xr:uid="{00000000-0005-0000-0000-000079040000}"/>
    <cellStyle name="Accent2 4" xfId="217" xr:uid="{00000000-0005-0000-0000-00007A040000}"/>
    <cellStyle name="Accent2 4 2" xfId="1511" xr:uid="{00000000-0005-0000-0000-00007B040000}"/>
    <cellStyle name="Accent2 5" xfId="260" xr:uid="{00000000-0005-0000-0000-00007C040000}"/>
    <cellStyle name="Accent2 5 2" xfId="1554" xr:uid="{00000000-0005-0000-0000-00007D040000}"/>
    <cellStyle name="Accent2 6" xfId="303" xr:uid="{00000000-0005-0000-0000-00007E040000}"/>
    <cellStyle name="Accent2 6 2" xfId="1597" xr:uid="{00000000-0005-0000-0000-00007F040000}"/>
    <cellStyle name="Accent2 7" xfId="346" xr:uid="{00000000-0005-0000-0000-000080040000}"/>
    <cellStyle name="Accent2 7 2" xfId="1640" xr:uid="{00000000-0005-0000-0000-000081040000}"/>
    <cellStyle name="Accent2 8" xfId="389" xr:uid="{00000000-0005-0000-0000-000082040000}"/>
    <cellStyle name="Accent2 8 2" xfId="1683" xr:uid="{00000000-0005-0000-0000-000083040000}"/>
    <cellStyle name="Accent2 9" xfId="432" xr:uid="{00000000-0005-0000-0000-000084040000}"/>
    <cellStyle name="Accent2 9 2" xfId="1726" xr:uid="{00000000-0005-0000-0000-000085040000}"/>
    <cellStyle name="Accent3" xfId="26" builtinId="37" customBuiltin="1"/>
    <cellStyle name="Accent3 10" xfId="480" xr:uid="{00000000-0005-0000-0000-000086040000}"/>
    <cellStyle name="Accent3 10 2" xfId="1773" xr:uid="{00000000-0005-0000-0000-000087040000}"/>
    <cellStyle name="Accent3 11" xfId="524" xr:uid="{00000000-0005-0000-0000-000088040000}"/>
    <cellStyle name="Accent3 11 2" xfId="1816" xr:uid="{00000000-0005-0000-0000-000089040000}"/>
    <cellStyle name="Accent3 12" xfId="567" xr:uid="{00000000-0005-0000-0000-00008A040000}"/>
    <cellStyle name="Accent3 12 2" xfId="1859" xr:uid="{00000000-0005-0000-0000-00008B040000}"/>
    <cellStyle name="Accent3 13" xfId="610" xr:uid="{00000000-0005-0000-0000-00008C040000}"/>
    <cellStyle name="Accent3 13 2" xfId="1902" xr:uid="{00000000-0005-0000-0000-00008D040000}"/>
    <cellStyle name="Accent3 14" xfId="654" xr:uid="{00000000-0005-0000-0000-00008E040000}"/>
    <cellStyle name="Accent3 14 2" xfId="1945" xr:uid="{00000000-0005-0000-0000-00008F040000}"/>
    <cellStyle name="Accent3 15" xfId="698" xr:uid="{00000000-0005-0000-0000-000090040000}"/>
    <cellStyle name="Accent3 15 2" xfId="1988" xr:uid="{00000000-0005-0000-0000-000091040000}"/>
    <cellStyle name="Accent3 16" xfId="742" xr:uid="{00000000-0005-0000-0000-000092040000}"/>
    <cellStyle name="Accent3 16 2" xfId="2031" xr:uid="{00000000-0005-0000-0000-000093040000}"/>
    <cellStyle name="Accent3 17" xfId="786" xr:uid="{00000000-0005-0000-0000-000094040000}"/>
    <cellStyle name="Accent3 17 2" xfId="2074" xr:uid="{00000000-0005-0000-0000-000095040000}"/>
    <cellStyle name="Accent3 18" xfId="830" xr:uid="{00000000-0005-0000-0000-000096040000}"/>
    <cellStyle name="Accent3 18 2" xfId="2117" xr:uid="{00000000-0005-0000-0000-000097040000}"/>
    <cellStyle name="Accent3 19" xfId="874" xr:uid="{00000000-0005-0000-0000-000098040000}"/>
    <cellStyle name="Accent3 19 2" xfId="2161" xr:uid="{00000000-0005-0000-0000-000099040000}"/>
    <cellStyle name="Accent3 2" xfId="91" xr:uid="{00000000-0005-0000-0000-00009A040000}"/>
    <cellStyle name="Accent3 2 2" xfId="132" xr:uid="{00000000-0005-0000-0000-00009B040000}"/>
    <cellStyle name="Accent3 2 2 2" xfId="1389" xr:uid="{00000000-0005-0000-0000-00009C040000}"/>
    <cellStyle name="Accent3 2 2 2 2" xfId="1428" xr:uid="{00000000-0005-0000-0000-00009D040000}"/>
    <cellStyle name="Accent3 2 3" xfId="1303" xr:uid="{00000000-0005-0000-0000-00009E040000}"/>
    <cellStyle name="Accent3 20" xfId="917" xr:uid="{00000000-0005-0000-0000-00009F040000}"/>
    <cellStyle name="Accent3 20 2" xfId="2204" xr:uid="{00000000-0005-0000-0000-0000A0040000}"/>
    <cellStyle name="Accent3 21" xfId="960" xr:uid="{00000000-0005-0000-0000-0000A1040000}"/>
    <cellStyle name="Accent3 21 2" xfId="2247" xr:uid="{00000000-0005-0000-0000-0000A2040000}"/>
    <cellStyle name="Accent3 22" xfId="1004" xr:uid="{00000000-0005-0000-0000-0000A3040000}"/>
    <cellStyle name="Accent3 22 2" xfId="2291" xr:uid="{00000000-0005-0000-0000-0000A4040000}"/>
    <cellStyle name="Accent3 23" xfId="1047" xr:uid="{00000000-0005-0000-0000-0000A5040000}"/>
    <cellStyle name="Accent3 23 2" xfId="2334" xr:uid="{00000000-0005-0000-0000-0000A6040000}"/>
    <cellStyle name="Accent3 24" xfId="1090" xr:uid="{00000000-0005-0000-0000-0000A7040000}"/>
    <cellStyle name="Accent3 24 2" xfId="2377" xr:uid="{00000000-0005-0000-0000-0000A8040000}"/>
    <cellStyle name="Accent3 25" xfId="1133" xr:uid="{00000000-0005-0000-0000-0000A9040000}"/>
    <cellStyle name="Accent3 25 2" xfId="2420" xr:uid="{00000000-0005-0000-0000-0000AA040000}"/>
    <cellStyle name="Accent3 26" xfId="1176" xr:uid="{00000000-0005-0000-0000-0000AB040000}"/>
    <cellStyle name="Accent3 26 2" xfId="2463" xr:uid="{00000000-0005-0000-0000-0000AC040000}"/>
    <cellStyle name="Accent3 27" xfId="1219" xr:uid="{00000000-0005-0000-0000-0000AD040000}"/>
    <cellStyle name="Accent3 27 2" xfId="2506" xr:uid="{00000000-0005-0000-0000-0000AE040000}"/>
    <cellStyle name="Accent3 28" xfId="1262" xr:uid="{00000000-0005-0000-0000-0000AF040000}"/>
    <cellStyle name="Accent3 28 2" xfId="1346" xr:uid="{00000000-0005-0000-0000-0000B0040000}"/>
    <cellStyle name="Accent3 3" xfId="177" xr:uid="{00000000-0005-0000-0000-0000B1040000}"/>
    <cellStyle name="Accent3 3 2" xfId="1471" xr:uid="{00000000-0005-0000-0000-0000B2040000}"/>
    <cellStyle name="Accent3 4" xfId="221" xr:uid="{00000000-0005-0000-0000-0000B3040000}"/>
    <cellStyle name="Accent3 4 2" xfId="1515" xr:uid="{00000000-0005-0000-0000-0000B4040000}"/>
    <cellStyle name="Accent3 5" xfId="264" xr:uid="{00000000-0005-0000-0000-0000B5040000}"/>
    <cellStyle name="Accent3 5 2" xfId="1558" xr:uid="{00000000-0005-0000-0000-0000B6040000}"/>
    <cellStyle name="Accent3 6" xfId="307" xr:uid="{00000000-0005-0000-0000-0000B7040000}"/>
    <cellStyle name="Accent3 6 2" xfId="1601" xr:uid="{00000000-0005-0000-0000-0000B8040000}"/>
    <cellStyle name="Accent3 7" xfId="350" xr:uid="{00000000-0005-0000-0000-0000B9040000}"/>
    <cellStyle name="Accent3 7 2" xfId="1644" xr:uid="{00000000-0005-0000-0000-0000BA040000}"/>
    <cellStyle name="Accent3 8" xfId="393" xr:uid="{00000000-0005-0000-0000-0000BB040000}"/>
    <cellStyle name="Accent3 8 2" xfId="1687" xr:uid="{00000000-0005-0000-0000-0000BC040000}"/>
    <cellStyle name="Accent3 9" xfId="436" xr:uid="{00000000-0005-0000-0000-0000BD040000}"/>
    <cellStyle name="Accent3 9 2" xfId="1730" xr:uid="{00000000-0005-0000-0000-0000BE040000}"/>
    <cellStyle name="Accent4" xfId="30" builtinId="41" customBuiltin="1"/>
    <cellStyle name="Accent4 10" xfId="484" xr:uid="{00000000-0005-0000-0000-0000BF040000}"/>
    <cellStyle name="Accent4 10 2" xfId="1777" xr:uid="{00000000-0005-0000-0000-0000C0040000}"/>
    <cellStyle name="Accent4 11" xfId="528" xr:uid="{00000000-0005-0000-0000-0000C1040000}"/>
    <cellStyle name="Accent4 11 2" xfId="1820" xr:uid="{00000000-0005-0000-0000-0000C2040000}"/>
    <cellStyle name="Accent4 12" xfId="571" xr:uid="{00000000-0005-0000-0000-0000C3040000}"/>
    <cellStyle name="Accent4 12 2" xfId="1863" xr:uid="{00000000-0005-0000-0000-0000C4040000}"/>
    <cellStyle name="Accent4 13" xfId="614" xr:uid="{00000000-0005-0000-0000-0000C5040000}"/>
    <cellStyle name="Accent4 13 2" xfId="1906" xr:uid="{00000000-0005-0000-0000-0000C6040000}"/>
    <cellStyle name="Accent4 14" xfId="658" xr:uid="{00000000-0005-0000-0000-0000C7040000}"/>
    <cellStyle name="Accent4 14 2" xfId="1949" xr:uid="{00000000-0005-0000-0000-0000C8040000}"/>
    <cellStyle name="Accent4 15" xfId="702" xr:uid="{00000000-0005-0000-0000-0000C9040000}"/>
    <cellStyle name="Accent4 15 2" xfId="1992" xr:uid="{00000000-0005-0000-0000-0000CA040000}"/>
    <cellStyle name="Accent4 16" xfId="746" xr:uid="{00000000-0005-0000-0000-0000CB040000}"/>
    <cellStyle name="Accent4 16 2" xfId="2035" xr:uid="{00000000-0005-0000-0000-0000CC040000}"/>
    <cellStyle name="Accent4 17" xfId="790" xr:uid="{00000000-0005-0000-0000-0000CD040000}"/>
    <cellStyle name="Accent4 17 2" xfId="2078" xr:uid="{00000000-0005-0000-0000-0000CE040000}"/>
    <cellStyle name="Accent4 18" xfId="834" xr:uid="{00000000-0005-0000-0000-0000CF040000}"/>
    <cellStyle name="Accent4 18 2" xfId="2121" xr:uid="{00000000-0005-0000-0000-0000D0040000}"/>
    <cellStyle name="Accent4 19" xfId="878" xr:uid="{00000000-0005-0000-0000-0000D1040000}"/>
    <cellStyle name="Accent4 19 2" xfId="2165" xr:uid="{00000000-0005-0000-0000-0000D2040000}"/>
    <cellStyle name="Accent4 2" xfId="92" xr:uid="{00000000-0005-0000-0000-0000D3040000}"/>
    <cellStyle name="Accent4 2 2" xfId="136" xr:uid="{00000000-0005-0000-0000-0000D4040000}"/>
    <cellStyle name="Accent4 2 2 2" xfId="1390" xr:uid="{00000000-0005-0000-0000-0000D5040000}"/>
    <cellStyle name="Accent4 2 2 2 2" xfId="1432" xr:uid="{00000000-0005-0000-0000-0000D6040000}"/>
    <cellStyle name="Accent4 2 3" xfId="1307" xr:uid="{00000000-0005-0000-0000-0000D7040000}"/>
    <cellStyle name="Accent4 20" xfId="921" xr:uid="{00000000-0005-0000-0000-0000D8040000}"/>
    <cellStyle name="Accent4 20 2" xfId="2208" xr:uid="{00000000-0005-0000-0000-0000D9040000}"/>
    <cellStyle name="Accent4 21" xfId="964" xr:uid="{00000000-0005-0000-0000-0000DA040000}"/>
    <cellStyle name="Accent4 21 2" xfId="2251" xr:uid="{00000000-0005-0000-0000-0000DB040000}"/>
    <cellStyle name="Accent4 22" xfId="1008" xr:uid="{00000000-0005-0000-0000-0000DC040000}"/>
    <cellStyle name="Accent4 22 2" xfId="2295" xr:uid="{00000000-0005-0000-0000-0000DD040000}"/>
    <cellStyle name="Accent4 23" xfId="1051" xr:uid="{00000000-0005-0000-0000-0000DE040000}"/>
    <cellStyle name="Accent4 23 2" xfId="2338" xr:uid="{00000000-0005-0000-0000-0000DF040000}"/>
    <cellStyle name="Accent4 24" xfId="1094" xr:uid="{00000000-0005-0000-0000-0000E0040000}"/>
    <cellStyle name="Accent4 24 2" xfId="2381" xr:uid="{00000000-0005-0000-0000-0000E1040000}"/>
    <cellStyle name="Accent4 25" xfId="1137" xr:uid="{00000000-0005-0000-0000-0000E2040000}"/>
    <cellStyle name="Accent4 25 2" xfId="2424" xr:uid="{00000000-0005-0000-0000-0000E3040000}"/>
    <cellStyle name="Accent4 26" xfId="1180" xr:uid="{00000000-0005-0000-0000-0000E4040000}"/>
    <cellStyle name="Accent4 26 2" xfId="2467" xr:uid="{00000000-0005-0000-0000-0000E5040000}"/>
    <cellStyle name="Accent4 27" xfId="1223" xr:uid="{00000000-0005-0000-0000-0000E6040000}"/>
    <cellStyle name="Accent4 27 2" xfId="2510" xr:uid="{00000000-0005-0000-0000-0000E7040000}"/>
    <cellStyle name="Accent4 28" xfId="1263" xr:uid="{00000000-0005-0000-0000-0000E8040000}"/>
    <cellStyle name="Accent4 28 2" xfId="1350" xr:uid="{00000000-0005-0000-0000-0000E9040000}"/>
    <cellStyle name="Accent4 3" xfId="181" xr:uid="{00000000-0005-0000-0000-0000EA040000}"/>
    <cellStyle name="Accent4 3 2" xfId="1475" xr:uid="{00000000-0005-0000-0000-0000EB040000}"/>
    <cellStyle name="Accent4 4" xfId="225" xr:uid="{00000000-0005-0000-0000-0000EC040000}"/>
    <cellStyle name="Accent4 4 2" xfId="1519" xr:uid="{00000000-0005-0000-0000-0000ED040000}"/>
    <cellStyle name="Accent4 5" xfId="268" xr:uid="{00000000-0005-0000-0000-0000EE040000}"/>
    <cellStyle name="Accent4 5 2" xfId="1562" xr:uid="{00000000-0005-0000-0000-0000EF040000}"/>
    <cellStyle name="Accent4 6" xfId="311" xr:uid="{00000000-0005-0000-0000-0000F0040000}"/>
    <cellStyle name="Accent4 6 2" xfId="1605" xr:uid="{00000000-0005-0000-0000-0000F1040000}"/>
    <cellStyle name="Accent4 7" xfId="354" xr:uid="{00000000-0005-0000-0000-0000F2040000}"/>
    <cellStyle name="Accent4 7 2" xfId="1648" xr:uid="{00000000-0005-0000-0000-0000F3040000}"/>
    <cellStyle name="Accent4 8" xfId="397" xr:uid="{00000000-0005-0000-0000-0000F4040000}"/>
    <cellStyle name="Accent4 8 2" xfId="1691" xr:uid="{00000000-0005-0000-0000-0000F5040000}"/>
    <cellStyle name="Accent4 9" xfId="440" xr:uid="{00000000-0005-0000-0000-0000F6040000}"/>
    <cellStyle name="Accent4 9 2" xfId="1734" xr:uid="{00000000-0005-0000-0000-0000F7040000}"/>
    <cellStyle name="Accent5" xfId="34" builtinId="45" customBuiltin="1"/>
    <cellStyle name="Accent5 10" xfId="488" xr:uid="{00000000-0005-0000-0000-0000F8040000}"/>
    <cellStyle name="Accent5 10 2" xfId="1781" xr:uid="{00000000-0005-0000-0000-0000F9040000}"/>
    <cellStyle name="Accent5 11" xfId="532" xr:uid="{00000000-0005-0000-0000-0000FA040000}"/>
    <cellStyle name="Accent5 11 2" xfId="1824" xr:uid="{00000000-0005-0000-0000-0000FB040000}"/>
    <cellStyle name="Accent5 12" xfId="575" xr:uid="{00000000-0005-0000-0000-0000FC040000}"/>
    <cellStyle name="Accent5 12 2" xfId="1867" xr:uid="{00000000-0005-0000-0000-0000FD040000}"/>
    <cellStyle name="Accent5 13" xfId="618" xr:uid="{00000000-0005-0000-0000-0000FE040000}"/>
    <cellStyle name="Accent5 13 2" xfId="1910" xr:uid="{00000000-0005-0000-0000-0000FF040000}"/>
    <cellStyle name="Accent5 14" xfId="662" xr:uid="{00000000-0005-0000-0000-000000050000}"/>
    <cellStyle name="Accent5 14 2" xfId="1953" xr:uid="{00000000-0005-0000-0000-000001050000}"/>
    <cellStyle name="Accent5 15" xfId="706" xr:uid="{00000000-0005-0000-0000-000002050000}"/>
    <cellStyle name="Accent5 15 2" xfId="1996" xr:uid="{00000000-0005-0000-0000-000003050000}"/>
    <cellStyle name="Accent5 16" xfId="750" xr:uid="{00000000-0005-0000-0000-000004050000}"/>
    <cellStyle name="Accent5 16 2" xfId="2039" xr:uid="{00000000-0005-0000-0000-000005050000}"/>
    <cellStyle name="Accent5 17" xfId="794" xr:uid="{00000000-0005-0000-0000-000006050000}"/>
    <cellStyle name="Accent5 17 2" xfId="2082" xr:uid="{00000000-0005-0000-0000-000007050000}"/>
    <cellStyle name="Accent5 18" xfId="838" xr:uid="{00000000-0005-0000-0000-000008050000}"/>
    <cellStyle name="Accent5 18 2" xfId="2125" xr:uid="{00000000-0005-0000-0000-000009050000}"/>
    <cellStyle name="Accent5 19" xfId="882" xr:uid="{00000000-0005-0000-0000-00000A050000}"/>
    <cellStyle name="Accent5 19 2" xfId="2169" xr:uid="{00000000-0005-0000-0000-00000B050000}"/>
    <cellStyle name="Accent5 2" xfId="93" xr:uid="{00000000-0005-0000-0000-00000C050000}"/>
    <cellStyle name="Accent5 2 2" xfId="140" xr:uid="{00000000-0005-0000-0000-00000D050000}"/>
    <cellStyle name="Accent5 2 2 2" xfId="1391" xr:uid="{00000000-0005-0000-0000-00000E050000}"/>
    <cellStyle name="Accent5 2 2 2 2" xfId="1436" xr:uid="{00000000-0005-0000-0000-00000F050000}"/>
    <cellStyle name="Accent5 2 3" xfId="1311" xr:uid="{00000000-0005-0000-0000-000010050000}"/>
    <cellStyle name="Accent5 20" xfId="925" xr:uid="{00000000-0005-0000-0000-000011050000}"/>
    <cellStyle name="Accent5 20 2" xfId="2212" xr:uid="{00000000-0005-0000-0000-000012050000}"/>
    <cellStyle name="Accent5 21" xfId="968" xr:uid="{00000000-0005-0000-0000-000013050000}"/>
    <cellStyle name="Accent5 21 2" xfId="2255" xr:uid="{00000000-0005-0000-0000-000014050000}"/>
    <cellStyle name="Accent5 22" xfId="1012" xr:uid="{00000000-0005-0000-0000-000015050000}"/>
    <cellStyle name="Accent5 22 2" xfId="2299" xr:uid="{00000000-0005-0000-0000-000016050000}"/>
    <cellStyle name="Accent5 23" xfId="1055" xr:uid="{00000000-0005-0000-0000-000017050000}"/>
    <cellStyle name="Accent5 23 2" xfId="2342" xr:uid="{00000000-0005-0000-0000-000018050000}"/>
    <cellStyle name="Accent5 24" xfId="1098" xr:uid="{00000000-0005-0000-0000-000019050000}"/>
    <cellStyle name="Accent5 24 2" xfId="2385" xr:uid="{00000000-0005-0000-0000-00001A050000}"/>
    <cellStyle name="Accent5 25" xfId="1141" xr:uid="{00000000-0005-0000-0000-00001B050000}"/>
    <cellStyle name="Accent5 25 2" xfId="2428" xr:uid="{00000000-0005-0000-0000-00001C050000}"/>
    <cellStyle name="Accent5 26" xfId="1184" xr:uid="{00000000-0005-0000-0000-00001D050000}"/>
    <cellStyle name="Accent5 26 2" xfId="2471" xr:uid="{00000000-0005-0000-0000-00001E050000}"/>
    <cellStyle name="Accent5 27" xfId="1227" xr:uid="{00000000-0005-0000-0000-00001F050000}"/>
    <cellStyle name="Accent5 27 2" xfId="2514" xr:uid="{00000000-0005-0000-0000-000020050000}"/>
    <cellStyle name="Accent5 28" xfId="1264" xr:uid="{00000000-0005-0000-0000-000021050000}"/>
    <cellStyle name="Accent5 28 2" xfId="1354" xr:uid="{00000000-0005-0000-0000-000022050000}"/>
    <cellStyle name="Accent5 3" xfId="185" xr:uid="{00000000-0005-0000-0000-000023050000}"/>
    <cellStyle name="Accent5 3 2" xfId="1479" xr:uid="{00000000-0005-0000-0000-000024050000}"/>
    <cellStyle name="Accent5 4" xfId="229" xr:uid="{00000000-0005-0000-0000-000025050000}"/>
    <cellStyle name="Accent5 4 2" xfId="1523" xr:uid="{00000000-0005-0000-0000-000026050000}"/>
    <cellStyle name="Accent5 5" xfId="272" xr:uid="{00000000-0005-0000-0000-000027050000}"/>
    <cellStyle name="Accent5 5 2" xfId="1566" xr:uid="{00000000-0005-0000-0000-000028050000}"/>
    <cellStyle name="Accent5 6" xfId="315" xr:uid="{00000000-0005-0000-0000-000029050000}"/>
    <cellStyle name="Accent5 6 2" xfId="1609" xr:uid="{00000000-0005-0000-0000-00002A050000}"/>
    <cellStyle name="Accent5 7" xfId="358" xr:uid="{00000000-0005-0000-0000-00002B050000}"/>
    <cellStyle name="Accent5 7 2" xfId="1652" xr:uid="{00000000-0005-0000-0000-00002C050000}"/>
    <cellStyle name="Accent5 8" xfId="401" xr:uid="{00000000-0005-0000-0000-00002D050000}"/>
    <cellStyle name="Accent5 8 2" xfId="1695" xr:uid="{00000000-0005-0000-0000-00002E050000}"/>
    <cellStyle name="Accent5 9" xfId="444" xr:uid="{00000000-0005-0000-0000-00002F050000}"/>
    <cellStyle name="Accent5 9 2" xfId="1738" xr:uid="{00000000-0005-0000-0000-000030050000}"/>
    <cellStyle name="Accent6" xfId="38" builtinId="49" customBuiltin="1"/>
    <cellStyle name="Accent6 10" xfId="492" xr:uid="{00000000-0005-0000-0000-000031050000}"/>
    <cellStyle name="Accent6 10 2" xfId="1785" xr:uid="{00000000-0005-0000-0000-000032050000}"/>
    <cellStyle name="Accent6 11" xfId="536" xr:uid="{00000000-0005-0000-0000-000033050000}"/>
    <cellStyle name="Accent6 11 2" xfId="1828" xr:uid="{00000000-0005-0000-0000-000034050000}"/>
    <cellStyle name="Accent6 12" xfId="579" xr:uid="{00000000-0005-0000-0000-000035050000}"/>
    <cellStyle name="Accent6 12 2" xfId="1871" xr:uid="{00000000-0005-0000-0000-000036050000}"/>
    <cellStyle name="Accent6 13" xfId="622" xr:uid="{00000000-0005-0000-0000-000037050000}"/>
    <cellStyle name="Accent6 13 2" xfId="1914" xr:uid="{00000000-0005-0000-0000-000038050000}"/>
    <cellStyle name="Accent6 14" xfId="666" xr:uid="{00000000-0005-0000-0000-000039050000}"/>
    <cellStyle name="Accent6 14 2" xfId="1957" xr:uid="{00000000-0005-0000-0000-00003A050000}"/>
    <cellStyle name="Accent6 15" xfId="710" xr:uid="{00000000-0005-0000-0000-00003B050000}"/>
    <cellStyle name="Accent6 15 2" xfId="2000" xr:uid="{00000000-0005-0000-0000-00003C050000}"/>
    <cellStyle name="Accent6 16" xfId="754" xr:uid="{00000000-0005-0000-0000-00003D050000}"/>
    <cellStyle name="Accent6 16 2" xfId="2043" xr:uid="{00000000-0005-0000-0000-00003E050000}"/>
    <cellStyle name="Accent6 17" xfId="798" xr:uid="{00000000-0005-0000-0000-00003F050000}"/>
    <cellStyle name="Accent6 17 2" xfId="2086" xr:uid="{00000000-0005-0000-0000-000040050000}"/>
    <cellStyle name="Accent6 18" xfId="842" xr:uid="{00000000-0005-0000-0000-000041050000}"/>
    <cellStyle name="Accent6 18 2" xfId="2129" xr:uid="{00000000-0005-0000-0000-000042050000}"/>
    <cellStyle name="Accent6 19" xfId="886" xr:uid="{00000000-0005-0000-0000-000043050000}"/>
    <cellStyle name="Accent6 19 2" xfId="2173" xr:uid="{00000000-0005-0000-0000-000044050000}"/>
    <cellStyle name="Accent6 2" xfId="94" xr:uid="{00000000-0005-0000-0000-000045050000}"/>
    <cellStyle name="Accent6 2 2" xfId="144" xr:uid="{00000000-0005-0000-0000-000046050000}"/>
    <cellStyle name="Accent6 2 2 2" xfId="1392" xr:uid="{00000000-0005-0000-0000-000047050000}"/>
    <cellStyle name="Accent6 2 2 2 2" xfId="1440" xr:uid="{00000000-0005-0000-0000-000048050000}"/>
    <cellStyle name="Accent6 2 3" xfId="1315" xr:uid="{00000000-0005-0000-0000-000049050000}"/>
    <cellStyle name="Accent6 20" xfId="929" xr:uid="{00000000-0005-0000-0000-00004A050000}"/>
    <cellStyle name="Accent6 20 2" xfId="2216" xr:uid="{00000000-0005-0000-0000-00004B050000}"/>
    <cellStyle name="Accent6 21" xfId="972" xr:uid="{00000000-0005-0000-0000-00004C050000}"/>
    <cellStyle name="Accent6 21 2" xfId="2259" xr:uid="{00000000-0005-0000-0000-00004D050000}"/>
    <cellStyle name="Accent6 22" xfId="1016" xr:uid="{00000000-0005-0000-0000-00004E050000}"/>
    <cellStyle name="Accent6 22 2" xfId="2303" xr:uid="{00000000-0005-0000-0000-00004F050000}"/>
    <cellStyle name="Accent6 23" xfId="1059" xr:uid="{00000000-0005-0000-0000-000050050000}"/>
    <cellStyle name="Accent6 23 2" xfId="2346" xr:uid="{00000000-0005-0000-0000-000051050000}"/>
    <cellStyle name="Accent6 24" xfId="1102" xr:uid="{00000000-0005-0000-0000-000052050000}"/>
    <cellStyle name="Accent6 24 2" xfId="2389" xr:uid="{00000000-0005-0000-0000-000053050000}"/>
    <cellStyle name="Accent6 25" xfId="1145" xr:uid="{00000000-0005-0000-0000-000054050000}"/>
    <cellStyle name="Accent6 25 2" xfId="2432" xr:uid="{00000000-0005-0000-0000-000055050000}"/>
    <cellStyle name="Accent6 26" xfId="1188" xr:uid="{00000000-0005-0000-0000-000056050000}"/>
    <cellStyle name="Accent6 26 2" xfId="2475" xr:uid="{00000000-0005-0000-0000-000057050000}"/>
    <cellStyle name="Accent6 27" xfId="1231" xr:uid="{00000000-0005-0000-0000-000058050000}"/>
    <cellStyle name="Accent6 27 2" xfId="2518" xr:uid="{00000000-0005-0000-0000-000059050000}"/>
    <cellStyle name="Accent6 28" xfId="1265" xr:uid="{00000000-0005-0000-0000-00005A050000}"/>
    <cellStyle name="Accent6 28 2" xfId="1358" xr:uid="{00000000-0005-0000-0000-00005B050000}"/>
    <cellStyle name="Accent6 3" xfId="189" xr:uid="{00000000-0005-0000-0000-00005C050000}"/>
    <cellStyle name="Accent6 3 2" xfId="1483" xr:uid="{00000000-0005-0000-0000-00005D050000}"/>
    <cellStyle name="Accent6 4" xfId="233" xr:uid="{00000000-0005-0000-0000-00005E050000}"/>
    <cellStyle name="Accent6 4 2" xfId="1527" xr:uid="{00000000-0005-0000-0000-00005F050000}"/>
    <cellStyle name="Accent6 5" xfId="276" xr:uid="{00000000-0005-0000-0000-000060050000}"/>
    <cellStyle name="Accent6 5 2" xfId="1570" xr:uid="{00000000-0005-0000-0000-000061050000}"/>
    <cellStyle name="Accent6 6" xfId="319" xr:uid="{00000000-0005-0000-0000-000062050000}"/>
    <cellStyle name="Accent6 6 2" xfId="1613" xr:uid="{00000000-0005-0000-0000-000063050000}"/>
    <cellStyle name="Accent6 7" xfId="362" xr:uid="{00000000-0005-0000-0000-000064050000}"/>
    <cellStyle name="Accent6 7 2" xfId="1656" xr:uid="{00000000-0005-0000-0000-000065050000}"/>
    <cellStyle name="Accent6 8" xfId="405" xr:uid="{00000000-0005-0000-0000-000066050000}"/>
    <cellStyle name="Accent6 8 2" xfId="1699" xr:uid="{00000000-0005-0000-0000-000067050000}"/>
    <cellStyle name="Accent6 9" xfId="448" xr:uid="{00000000-0005-0000-0000-000068050000}"/>
    <cellStyle name="Accent6 9 2" xfId="1742" xr:uid="{00000000-0005-0000-0000-000069050000}"/>
    <cellStyle name="Bad" xfId="7" builtinId="27" customBuiltin="1"/>
    <cellStyle name="Bad 10" xfId="461" xr:uid="{00000000-0005-0000-0000-00006A050000}"/>
    <cellStyle name="Bad 10 2" xfId="1754" xr:uid="{00000000-0005-0000-0000-00006B050000}"/>
    <cellStyle name="Bad 11" xfId="505" xr:uid="{00000000-0005-0000-0000-00006C050000}"/>
    <cellStyle name="Bad 11 2" xfId="1797" xr:uid="{00000000-0005-0000-0000-00006D050000}"/>
    <cellStyle name="Bad 12" xfId="548" xr:uid="{00000000-0005-0000-0000-00006E050000}"/>
    <cellStyle name="Bad 12 2" xfId="1840" xr:uid="{00000000-0005-0000-0000-00006F050000}"/>
    <cellStyle name="Bad 13" xfId="591" xr:uid="{00000000-0005-0000-0000-000070050000}"/>
    <cellStyle name="Bad 13 2" xfId="1883" xr:uid="{00000000-0005-0000-0000-000071050000}"/>
    <cellStyle name="Bad 14" xfId="635" xr:uid="{00000000-0005-0000-0000-000072050000}"/>
    <cellStyle name="Bad 14 2" xfId="1926" xr:uid="{00000000-0005-0000-0000-000073050000}"/>
    <cellStyle name="Bad 15" xfId="679" xr:uid="{00000000-0005-0000-0000-000074050000}"/>
    <cellStyle name="Bad 15 2" xfId="1969" xr:uid="{00000000-0005-0000-0000-000075050000}"/>
    <cellStyle name="Bad 16" xfId="723" xr:uid="{00000000-0005-0000-0000-000076050000}"/>
    <cellStyle name="Bad 16 2" xfId="2012" xr:uid="{00000000-0005-0000-0000-000077050000}"/>
    <cellStyle name="Bad 17" xfId="767" xr:uid="{00000000-0005-0000-0000-000078050000}"/>
    <cellStyle name="Bad 17 2" xfId="2055" xr:uid="{00000000-0005-0000-0000-000079050000}"/>
    <cellStyle name="Bad 18" xfId="811" xr:uid="{00000000-0005-0000-0000-00007A050000}"/>
    <cellStyle name="Bad 18 2" xfId="2098" xr:uid="{00000000-0005-0000-0000-00007B050000}"/>
    <cellStyle name="Bad 19" xfId="855" xr:uid="{00000000-0005-0000-0000-00007C050000}"/>
    <cellStyle name="Bad 19 2" xfId="2142" xr:uid="{00000000-0005-0000-0000-00007D050000}"/>
    <cellStyle name="Bad 2" xfId="96" xr:uid="{00000000-0005-0000-0000-00007E050000}"/>
    <cellStyle name="Bad 2 2" xfId="113" xr:uid="{00000000-0005-0000-0000-00007F050000}"/>
    <cellStyle name="Bad 2 2 2" xfId="1394" xr:uid="{00000000-0005-0000-0000-000080050000}"/>
    <cellStyle name="Bad 2 2 2 2" xfId="1409" xr:uid="{00000000-0005-0000-0000-000081050000}"/>
    <cellStyle name="Bad 2 3" xfId="1284" xr:uid="{00000000-0005-0000-0000-000082050000}"/>
    <cellStyle name="Bad 20" xfId="898" xr:uid="{00000000-0005-0000-0000-000083050000}"/>
    <cellStyle name="Bad 20 2" xfId="2185" xr:uid="{00000000-0005-0000-0000-000084050000}"/>
    <cellStyle name="Bad 21" xfId="941" xr:uid="{00000000-0005-0000-0000-000085050000}"/>
    <cellStyle name="Bad 21 2" xfId="2228" xr:uid="{00000000-0005-0000-0000-000086050000}"/>
    <cellStyle name="Bad 22" xfId="985" xr:uid="{00000000-0005-0000-0000-000087050000}"/>
    <cellStyle name="Bad 22 2" xfId="2272" xr:uid="{00000000-0005-0000-0000-000088050000}"/>
    <cellStyle name="Bad 23" xfId="1028" xr:uid="{00000000-0005-0000-0000-000089050000}"/>
    <cellStyle name="Bad 23 2" xfId="2315" xr:uid="{00000000-0005-0000-0000-00008A050000}"/>
    <cellStyle name="Bad 24" xfId="1071" xr:uid="{00000000-0005-0000-0000-00008B050000}"/>
    <cellStyle name="Bad 24 2" xfId="2358" xr:uid="{00000000-0005-0000-0000-00008C050000}"/>
    <cellStyle name="Bad 25" xfId="1114" xr:uid="{00000000-0005-0000-0000-00008D050000}"/>
    <cellStyle name="Bad 25 2" xfId="2401" xr:uid="{00000000-0005-0000-0000-00008E050000}"/>
    <cellStyle name="Bad 26" xfId="1157" xr:uid="{00000000-0005-0000-0000-00008F050000}"/>
    <cellStyle name="Bad 26 2" xfId="2444" xr:uid="{00000000-0005-0000-0000-000090050000}"/>
    <cellStyle name="Bad 27" xfId="1200" xr:uid="{00000000-0005-0000-0000-000091050000}"/>
    <cellStyle name="Bad 27 2" xfId="2487" xr:uid="{00000000-0005-0000-0000-000092050000}"/>
    <cellStyle name="Bad 28" xfId="1267" xr:uid="{00000000-0005-0000-0000-000093050000}"/>
    <cellStyle name="Bad 28 2" xfId="1327" xr:uid="{00000000-0005-0000-0000-000094050000}"/>
    <cellStyle name="Bad 3" xfId="158" xr:uid="{00000000-0005-0000-0000-000095050000}"/>
    <cellStyle name="Bad 3 2" xfId="1452" xr:uid="{00000000-0005-0000-0000-000096050000}"/>
    <cellStyle name="Bad 4" xfId="202" xr:uid="{00000000-0005-0000-0000-000097050000}"/>
    <cellStyle name="Bad 4 2" xfId="1496" xr:uid="{00000000-0005-0000-0000-000098050000}"/>
    <cellStyle name="Bad 5" xfId="245" xr:uid="{00000000-0005-0000-0000-000099050000}"/>
    <cellStyle name="Bad 5 2" xfId="1539" xr:uid="{00000000-0005-0000-0000-00009A050000}"/>
    <cellStyle name="Bad 6" xfId="288" xr:uid="{00000000-0005-0000-0000-00009B050000}"/>
    <cellStyle name="Bad 6 2" xfId="1582" xr:uid="{00000000-0005-0000-0000-00009C050000}"/>
    <cellStyle name="Bad 7" xfId="331" xr:uid="{00000000-0005-0000-0000-00009D050000}"/>
    <cellStyle name="Bad 7 2" xfId="1625" xr:uid="{00000000-0005-0000-0000-00009E050000}"/>
    <cellStyle name="Bad 8" xfId="374" xr:uid="{00000000-0005-0000-0000-00009F050000}"/>
    <cellStyle name="Bad 8 2" xfId="1668" xr:uid="{00000000-0005-0000-0000-0000A0050000}"/>
    <cellStyle name="Bad 9" xfId="417" xr:uid="{00000000-0005-0000-0000-0000A1050000}"/>
    <cellStyle name="Bad 9 2" xfId="1711" xr:uid="{00000000-0005-0000-0000-0000A2050000}"/>
    <cellStyle name="Calculation" xfId="11" builtinId="22" customBuiltin="1"/>
    <cellStyle name="Calculation 10" xfId="465" xr:uid="{00000000-0005-0000-0000-0000A4050000}"/>
    <cellStyle name="Calculation 10 2" xfId="1758" xr:uid="{00000000-0005-0000-0000-0000A5050000}"/>
    <cellStyle name="Calculation 11" xfId="509" xr:uid="{00000000-0005-0000-0000-0000A6050000}"/>
    <cellStyle name="Calculation 11 2" xfId="1801" xr:uid="{00000000-0005-0000-0000-0000A7050000}"/>
    <cellStyle name="Calculation 12" xfId="552" xr:uid="{00000000-0005-0000-0000-0000A8050000}"/>
    <cellStyle name="Calculation 12 2" xfId="1844" xr:uid="{00000000-0005-0000-0000-0000A9050000}"/>
    <cellStyle name="Calculation 13" xfId="595" xr:uid="{00000000-0005-0000-0000-0000AA050000}"/>
    <cellStyle name="Calculation 13 2" xfId="1887" xr:uid="{00000000-0005-0000-0000-0000AB050000}"/>
    <cellStyle name="Calculation 14" xfId="639" xr:uid="{00000000-0005-0000-0000-0000AC050000}"/>
    <cellStyle name="Calculation 14 2" xfId="1930" xr:uid="{00000000-0005-0000-0000-0000AD050000}"/>
    <cellStyle name="Calculation 15" xfId="683" xr:uid="{00000000-0005-0000-0000-0000AE050000}"/>
    <cellStyle name="Calculation 15 2" xfId="1973" xr:uid="{00000000-0005-0000-0000-0000AF050000}"/>
    <cellStyle name="Calculation 16" xfId="727" xr:uid="{00000000-0005-0000-0000-0000B0050000}"/>
    <cellStyle name="Calculation 16 2" xfId="2016" xr:uid="{00000000-0005-0000-0000-0000B1050000}"/>
    <cellStyle name="Calculation 17" xfId="771" xr:uid="{00000000-0005-0000-0000-0000B2050000}"/>
    <cellStyle name="Calculation 17 2" xfId="2059" xr:uid="{00000000-0005-0000-0000-0000B3050000}"/>
    <cellStyle name="Calculation 18" xfId="815" xr:uid="{00000000-0005-0000-0000-0000B4050000}"/>
    <cellStyle name="Calculation 18 2" xfId="2102" xr:uid="{00000000-0005-0000-0000-0000B5050000}"/>
    <cellStyle name="Calculation 19" xfId="859" xr:uid="{00000000-0005-0000-0000-0000B6050000}"/>
    <cellStyle name="Calculation 19 2" xfId="2146" xr:uid="{00000000-0005-0000-0000-0000B7050000}"/>
    <cellStyle name="Calculation 2" xfId="85" xr:uid="{00000000-0005-0000-0000-0000B8050000}"/>
    <cellStyle name="Calculation 2 2" xfId="117" xr:uid="{00000000-0005-0000-0000-0000B9050000}"/>
    <cellStyle name="Calculation 2 2 2" xfId="1383" xr:uid="{00000000-0005-0000-0000-0000BA050000}"/>
    <cellStyle name="Calculation 2 2 2 2" xfId="1413" xr:uid="{00000000-0005-0000-0000-0000BB050000}"/>
    <cellStyle name="Calculation 2 3" xfId="1288" xr:uid="{00000000-0005-0000-0000-0000BC050000}"/>
    <cellStyle name="Calculation 20" xfId="902" xr:uid="{00000000-0005-0000-0000-0000BD050000}"/>
    <cellStyle name="Calculation 20 2" xfId="2189" xr:uid="{00000000-0005-0000-0000-0000BE050000}"/>
    <cellStyle name="Calculation 21" xfId="945" xr:uid="{00000000-0005-0000-0000-0000BF050000}"/>
    <cellStyle name="Calculation 21 2" xfId="2232" xr:uid="{00000000-0005-0000-0000-0000C0050000}"/>
    <cellStyle name="Calculation 22" xfId="989" xr:uid="{00000000-0005-0000-0000-0000C1050000}"/>
    <cellStyle name="Calculation 22 2" xfId="2276" xr:uid="{00000000-0005-0000-0000-0000C2050000}"/>
    <cellStyle name="Calculation 23" xfId="1032" xr:uid="{00000000-0005-0000-0000-0000C3050000}"/>
    <cellStyle name="Calculation 23 2" xfId="2319" xr:uid="{00000000-0005-0000-0000-0000C4050000}"/>
    <cellStyle name="Calculation 24" xfId="1075" xr:uid="{00000000-0005-0000-0000-0000C5050000}"/>
    <cellStyle name="Calculation 24 2" xfId="2362" xr:uid="{00000000-0005-0000-0000-0000C6050000}"/>
    <cellStyle name="Calculation 25" xfId="1118" xr:uid="{00000000-0005-0000-0000-0000C7050000}"/>
    <cellStyle name="Calculation 25 2" xfId="2405" xr:uid="{00000000-0005-0000-0000-0000C8050000}"/>
    <cellStyle name="Calculation 26" xfId="1161" xr:uid="{00000000-0005-0000-0000-0000C9050000}"/>
    <cellStyle name="Calculation 26 2" xfId="2448" xr:uid="{00000000-0005-0000-0000-0000CA050000}"/>
    <cellStyle name="Calculation 27" xfId="1204" xr:uid="{00000000-0005-0000-0000-0000CB050000}"/>
    <cellStyle name="Calculation 27 2" xfId="2491" xr:uid="{00000000-0005-0000-0000-0000CC050000}"/>
    <cellStyle name="Calculation 28" xfId="1256" xr:uid="{00000000-0005-0000-0000-0000CD050000}"/>
    <cellStyle name="Calculation 28 2" xfId="1331" xr:uid="{00000000-0005-0000-0000-0000CE050000}"/>
    <cellStyle name="Calculation 3" xfId="162" xr:uid="{00000000-0005-0000-0000-0000CF050000}"/>
    <cellStyle name="Calculation 3 2" xfId="1456" xr:uid="{00000000-0005-0000-0000-0000D0050000}"/>
    <cellStyle name="Calculation 4" xfId="206" xr:uid="{00000000-0005-0000-0000-0000D1050000}"/>
    <cellStyle name="Calculation 4 2" xfId="1500" xr:uid="{00000000-0005-0000-0000-0000D2050000}"/>
    <cellStyle name="Calculation 5" xfId="249" xr:uid="{00000000-0005-0000-0000-0000D3050000}"/>
    <cellStyle name="Calculation 5 2" xfId="1543" xr:uid="{00000000-0005-0000-0000-0000D4050000}"/>
    <cellStyle name="Calculation 6" xfId="292" xr:uid="{00000000-0005-0000-0000-0000D5050000}"/>
    <cellStyle name="Calculation 6 2" xfId="1586" xr:uid="{00000000-0005-0000-0000-0000D6050000}"/>
    <cellStyle name="Calculation 7" xfId="335" xr:uid="{00000000-0005-0000-0000-0000D7050000}"/>
    <cellStyle name="Calculation 7 2" xfId="1629" xr:uid="{00000000-0005-0000-0000-0000D8050000}"/>
    <cellStyle name="Calculation 8" xfId="378" xr:uid="{00000000-0005-0000-0000-0000D9050000}"/>
    <cellStyle name="Calculation 8 2" xfId="1672" xr:uid="{00000000-0005-0000-0000-0000DA050000}"/>
    <cellStyle name="Calculation 9" xfId="421" xr:uid="{00000000-0005-0000-0000-0000DB050000}"/>
    <cellStyle name="Calculation 9 2" xfId="1715" xr:uid="{00000000-0005-0000-0000-0000DC050000}"/>
    <cellStyle name="Check Cell" xfId="13" builtinId="23" customBuiltin="1"/>
    <cellStyle name="Check Cell 10" xfId="467" xr:uid="{00000000-0005-0000-0000-0000E0050000}"/>
    <cellStyle name="Check Cell 10 2" xfId="1760" xr:uid="{00000000-0005-0000-0000-0000E1050000}"/>
    <cellStyle name="Check Cell 11" xfId="511" xr:uid="{00000000-0005-0000-0000-0000E2050000}"/>
    <cellStyle name="Check Cell 11 2" xfId="1803" xr:uid="{00000000-0005-0000-0000-0000E3050000}"/>
    <cellStyle name="Check Cell 12" xfId="554" xr:uid="{00000000-0005-0000-0000-0000E4050000}"/>
    <cellStyle name="Check Cell 12 2" xfId="1846" xr:uid="{00000000-0005-0000-0000-0000E5050000}"/>
    <cellStyle name="Check Cell 13" xfId="597" xr:uid="{00000000-0005-0000-0000-0000E6050000}"/>
    <cellStyle name="Check Cell 13 2" xfId="1889" xr:uid="{00000000-0005-0000-0000-0000E7050000}"/>
    <cellStyle name="Check Cell 14" xfId="641" xr:uid="{00000000-0005-0000-0000-0000E8050000}"/>
    <cellStyle name="Check Cell 14 2" xfId="1932" xr:uid="{00000000-0005-0000-0000-0000E9050000}"/>
    <cellStyle name="Check Cell 15" xfId="685" xr:uid="{00000000-0005-0000-0000-0000EA050000}"/>
    <cellStyle name="Check Cell 15 2" xfId="1975" xr:uid="{00000000-0005-0000-0000-0000EB050000}"/>
    <cellStyle name="Check Cell 16" xfId="729" xr:uid="{00000000-0005-0000-0000-0000EC050000}"/>
    <cellStyle name="Check Cell 16 2" xfId="2018" xr:uid="{00000000-0005-0000-0000-0000ED050000}"/>
    <cellStyle name="Check Cell 17" xfId="773" xr:uid="{00000000-0005-0000-0000-0000EE050000}"/>
    <cellStyle name="Check Cell 17 2" xfId="2061" xr:uid="{00000000-0005-0000-0000-0000EF050000}"/>
    <cellStyle name="Check Cell 18" xfId="817" xr:uid="{00000000-0005-0000-0000-0000F0050000}"/>
    <cellStyle name="Check Cell 18 2" xfId="2104" xr:uid="{00000000-0005-0000-0000-0000F1050000}"/>
    <cellStyle name="Check Cell 19" xfId="861" xr:uid="{00000000-0005-0000-0000-0000F2050000}"/>
    <cellStyle name="Check Cell 19 2" xfId="2148" xr:uid="{00000000-0005-0000-0000-0000F3050000}"/>
    <cellStyle name="Check Cell 2" xfId="86" xr:uid="{00000000-0005-0000-0000-0000F4050000}"/>
    <cellStyle name="Check Cell 2 2" xfId="119" xr:uid="{00000000-0005-0000-0000-0000F5050000}"/>
    <cellStyle name="Check Cell 2 2 2" xfId="1384" xr:uid="{00000000-0005-0000-0000-0000F6050000}"/>
    <cellStyle name="Check Cell 2 2 2 2" xfId="1415" xr:uid="{00000000-0005-0000-0000-0000F7050000}"/>
    <cellStyle name="Check Cell 2 3" xfId="1290" xr:uid="{00000000-0005-0000-0000-0000F8050000}"/>
    <cellStyle name="Check Cell 20" xfId="904" xr:uid="{00000000-0005-0000-0000-0000F9050000}"/>
    <cellStyle name="Check Cell 20 2" xfId="2191" xr:uid="{00000000-0005-0000-0000-0000FA050000}"/>
    <cellStyle name="Check Cell 21" xfId="947" xr:uid="{00000000-0005-0000-0000-0000FB050000}"/>
    <cellStyle name="Check Cell 21 2" xfId="2234" xr:uid="{00000000-0005-0000-0000-0000FC050000}"/>
    <cellStyle name="Check Cell 22" xfId="991" xr:uid="{00000000-0005-0000-0000-0000FD050000}"/>
    <cellStyle name="Check Cell 22 2" xfId="2278" xr:uid="{00000000-0005-0000-0000-0000FE050000}"/>
    <cellStyle name="Check Cell 23" xfId="1034" xr:uid="{00000000-0005-0000-0000-0000FF050000}"/>
    <cellStyle name="Check Cell 23 2" xfId="2321" xr:uid="{00000000-0005-0000-0000-000000060000}"/>
    <cellStyle name="Check Cell 24" xfId="1077" xr:uid="{00000000-0005-0000-0000-000001060000}"/>
    <cellStyle name="Check Cell 24 2" xfId="2364" xr:uid="{00000000-0005-0000-0000-000002060000}"/>
    <cellStyle name="Check Cell 25" xfId="1120" xr:uid="{00000000-0005-0000-0000-000003060000}"/>
    <cellStyle name="Check Cell 25 2" xfId="2407" xr:uid="{00000000-0005-0000-0000-000004060000}"/>
    <cellStyle name="Check Cell 26" xfId="1163" xr:uid="{00000000-0005-0000-0000-000005060000}"/>
    <cellStyle name="Check Cell 26 2" xfId="2450" xr:uid="{00000000-0005-0000-0000-000006060000}"/>
    <cellStyle name="Check Cell 27" xfId="1206" xr:uid="{00000000-0005-0000-0000-000007060000}"/>
    <cellStyle name="Check Cell 27 2" xfId="2493" xr:uid="{00000000-0005-0000-0000-000008060000}"/>
    <cellStyle name="Check Cell 28" xfId="1257" xr:uid="{00000000-0005-0000-0000-000009060000}"/>
    <cellStyle name="Check Cell 28 2" xfId="1333" xr:uid="{00000000-0005-0000-0000-00000A060000}"/>
    <cellStyle name="Check Cell 3" xfId="164" xr:uid="{00000000-0005-0000-0000-00000B060000}"/>
    <cellStyle name="Check Cell 3 2" xfId="1458" xr:uid="{00000000-0005-0000-0000-00000C060000}"/>
    <cellStyle name="Check Cell 4" xfId="208" xr:uid="{00000000-0005-0000-0000-00000D060000}"/>
    <cellStyle name="Check Cell 4 2" xfId="1502" xr:uid="{00000000-0005-0000-0000-00000E060000}"/>
    <cellStyle name="Check Cell 5" xfId="251" xr:uid="{00000000-0005-0000-0000-00000F060000}"/>
    <cellStyle name="Check Cell 5 2" xfId="1545" xr:uid="{00000000-0005-0000-0000-000010060000}"/>
    <cellStyle name="Check Cell 6" xfId="294" xr:uid="{00000000-0005-0000-0000-000011060000}"/>
    <cellStyle name="Check Cell 6 2" xfId="1588" xr:uid="{00000000-0005-0000-0000-000012060000}"/>
    <cellStyle name="Check Cell 7" xfId="337" xr:uid="{00000000-0005-0000-0000-000013060000}"/>
    <cellStyle name="Check Cell 7 2" xfId="1631" xr:uid="{00000000-0005-0000-0000-000014060000}"/>
    <cellStyle name="Check Cell 8" xfId="380" xr:uid="{00000000-0005-0000-0000-000015060000}"/>
    <cellStyle name="Check Cell 8 2" xfId="1674" xr:uid="{00000000-0005-0000-0000-000016060000}"/>
    <cellStyle name="Check Cell 9" xfId="423" xr:uid="{00000000-0005-0000-0000-000017060000}"/>
    <cellStyle name="Check Cell 9 2" xfId="1717" xr:uid="{00000000-0005-0000-0000-000018060000}"/>
    <cellStyle name="Comma" xfId="2535" builtinId="3"/>
    <cellStyle name="Comma 10" xfId="454" xr:uid="{00000000-0005-0000-0000-000019060000}"/>
    <cellStyle name="Comma 10 2" xfId="1748" xr:uid="{00000000-0005-0000-0000-00001A060000}"/>
    <cellStyle name="Comma 11" xfId="498" xr:uid="{00000000-0005-0000-0000-00001B060000}"/>
    <cellStyle name="Comma 11 2" xfId="1791" xr:uid="{00000000-0005-0000-0000-00001C060000}"/>
    <cellStyle name="Comma 12" xfId="542" xr:uid="{00000000-0005-0000-0000-00001D060000}"/>
    <cellStyle name="Comma 12 2" xfId="1834" xr:uid="{00000000-0005-0000-0000-00001E060000}"/>
    <cellStyle name="Comma 13" xfId="585" xr:uid="{00000000-0005-0000-0000-00001F060000}"/>
    <cellStyle name="Comma 13 2" xfId="1877" xr:uid="{00000000-0005-0000-0000-000020060000}"/>
    <cellStyle name="Comma 14" xfId="628" xr:uid="{00000000-0005-0000-0000-000021060000}"/>
    <cellStyle name="Comma 14 2" xfId="1920" xr:uid="{00000000-0005-0000-0000-000022060000}"/>
    <cellStyle name="Comma 15" xfId="672" xr:uid="{00000000-0005-0000-0000-000023060000}"/>
    <cellStyle name="Comma 15 2" xfId="1963" xr:uid="{00000000-0005-0000-0000-000024060000}"/>
    <cellStyle name="Comma 16" xfId="716" xr:uid="{00000000-0005-0000-0000-000025060000}"/>
    <cellStyle name="Comma 16 2" xfId="2006" xr:uid="{00000000-0005-0000-0000-000026060000}"/>
    <cellStyle name="Comma 17" xfId="760" xr:uid="{00000000-0005-0000-0000-000027060000}"/>
    <cellStyle name="Comma 17 2" xfId="2049" xr:uid="{00000000-0005-0000-0000-000028060000}"/>
    <cellStyle name="Comma 18" xfId="804" xr:uid="{00000000-0005-0000-0000-000029060000}"/>
    <cellStyle name="Comma 18 2" xfId="2092" xr:uid="{00000000-0005-0000-0000-00002A060000}"/>
    <cellStyle name="Comma 19" xfId="848" xr:uid="{00000000-0005-0000-0000-00002B060000}"/>
    <cellStyle name="Comma 19 2" xfId="2135" xr:uid="{00000000-0005-0000-0000-00002C060000}"/>
    <cellStyle name="Comma 2" xfId="60" xr:uid="{00000000-0005-0000-0000-00002D060000}"/>
    <cellStyle name="Comma 2 2" xfId="107" xr:uid="{00000000-0005-0000-0000-00002E060000}"/>
    <cellStyle name="Comma 2 3" xfId="1278" xr:uid="{00000000-0005-0000-0000-00002F060000}"/>
    <cellStyle name="Comma 20" xfId="892" xr:uid="{00000000-0005-0000-0000-000030060000}"/>
    <cellStyle name="Comma 20 2" xfId="2179" xr:uid="{00000000-0005-0000-0000-000031060000}"/>
    <cellStyle name="Comma 21" xfId="935" xr:uid="{00000000-0005-0000-0000-000032060000}"/>
    <cellStyle name="Comma 21 2" xfId="2222" xr:uid="{00000000-0005-0000-0000-000033060000}"/>
    <cellStyle name="Comma 22" xfId="978" xr:uid="{00000000-0005-0000-0000-000034060000}"/>
    <cellStyle name="Comma 22 2" xfId="2265" xr:uid="{00000000-0005-0000-0000-000035060000}"/>
    <cellStyle name="Comma 23" xfId="1022" xr:uid="{00000000-0005-0000-0000-000036060000}"/>
    <cellStyle name="Comma 23 2" xfId="2309" xr:uid="{00000000-0005-0000-0000-000037060000}"/>
    <cellStyle name="Comma 24" xfId="1065" xr:uid="{00000000-0005-0000-0000-000038060000}"/>
    <cellStyle name="Comma 24 2" xfId="2352" xr:uid="{00000000-0005-0000-0000-000039060000}"/>
    <cellStyle name="Comma 25" xfId="1108" xr:uid="{00000000-0005-0000-0000-00003A060000}"/>
    <cellStyle name="Comma 25 2" xfId="2395" xr:uid="{00000000-0005-0000-0000-00003B060000}"/>
    <cellStyle name="Comma 26" xfId="1151" xr:uid="{00000000-0005-0000-0000-00003C060000}"/>
    <cellStyle name="Comma 26 2" xfId="2438" xr:uid="{00000000-0005-0000-0000-00003D060000}"/>
    <cellStyle name="Comma 27" xfId="1194" xr:uid="{00000000-0005-0000-0000-00003E060000}"/>
    <cellStyle name="Comma 27 2" xfId="2481" xr:uid="{00000000-0005-0000-0000-00003F060000}"/>
    <cellStyle name="Comma 28" xfId="62" xr:uid="{00000000-0005-0000-0000-000040060000}"/>
    <cellStyle name="Comma 28 2" xfId="1321" xr:uid="{00000000-0005-0000-0000-000041060000}"/>
    <cellStyle name="Comma 3" xfId="151" xr:uid="{00000000-0005-0000-0000-000042060000}"/>
    <cellStyle name="Comma 3 2" xfId="1445" xr:uid="{00000000-0005-0000-0000-000043060000}"/>
    <cellStyle name="Comma 4" xfId="195" xr:uid="{00000000-0005-0000-0000-000044060000}"/>
    <cellStyle name="Comma 4 2" xfId="1489" xr:uid="{00000000-0005-0000-0000-000045060000}"/>
    <cellStyle name="Comma 5" xfId="239" xr:uid="{00000000-0005-0000-0000-000046060000}"/>
    <cellStyle name="Comma 5 2" xfId="1533" xr:uid="{00000000-0005-0000-0000-000047060000}"/>
    <cellStyle name="Comma 6" xfId="282" xr:uid="{00000000-0005-0000-0000-000048060000}"/>
    <cellStyle name="Comma 6 2" xfId="1576" xr:uid="{00000000-0005-0000-0000-000049060000}"/>
    <cellStyle name="Comma 7" xfId="325" xr:uid="{00000000-0005-0000-0000-00004A060000}"/>
    <cellStyle name="Comma 7 2" xfId="1619" xr:uid="{00000000-0005-0000-0000-00004B060000}"/>
    <cellStyle name="Comma 8" xfId="368" xr:uid="{00000000-0005-0000-0000-00004C060000}"/>
    <cellStyle name="Comma 8 2" xfId="1662" xr:uid="{00000000-0005-0000-0000-00004D060000}"/>
    <cellStyle name="Comma 9" xfId="411" xr:uid="{00000000-0005-0000-0000-00004E060000}"/>
    <cellStyle name="Comma 9 2" xfId="1705" xr:uid="{00000000-0005-0000-0000-00004F060000}"/>
    <cellStyle name="Currency" xfId="2533" builtinId="4"/>
    <cellStyle name="Explanatory Text" xfId="16" builtinId="53" customBuiltin="1"/>
    <cellStyle name="Explanatory Text 10" xfId="470" xr:uid="{00000000-0005-0000-0000-000058060000}"/>
    <cellStyle name="Explanatory Text 10 2" xfId="1763" xr:uid="{00000000-0005-0000-0000-000059060000}"/>
    <cellStyle name="Explanatory Text 11" xfId="514" xr:uid="{00000000-0005-0000-0000-00005A060000}"/>
    <cellStyle name="Explanatory Text 11 2" xfId="1806" xr:uid="{00000000-0005-0000-0000-00005B060000}"/>
    <cellStyle name="Explanatory Text 12" xfId="557" xr:uid="{00000000-0005-0000-0000-00005C060000}"/>
    <cellStyle name="Explanatory Text 12 2" xfId="1849" xr:uid="{00000000-0005-0000-0000-00005D060000}"/>
    <cellStyle name="Explanatory Text 13" xfId="600" xr:uid="{00000000-0005-0000-0000-00005E060000}"/>
    <cellStyle name="Explanatory Text 13 2" xfId="1892" xr:uid="{00000000-0005-0000-0000-00005F060000}"/>
    <cellStyle name="Explanatory Text 14" xfId="644" xr:uid="{00000000-0005-0000-0000-000060060000}"/>
    <cellStyle name="Explanatory Text 14 2" xfId="1935" xr:uid="{00000000-0005-0000-0000-000061060000}"/>
    <cellStyle name="Explanatory Text 15" xfId="688" xr:uid="{00000000-0005-0000-0000-000062060000}"/>
    <cellStyle name="Explanatory Text 15 2" xfId="1978" xr:uid="{00000000-0005-0000-0000-000063060000}"/>
    <cellStyle name="Explanatory Text 16" xfId="732" xr:uid="{00000000-0005-0000-0000-000064060000}"/>
    <cellStyle name="Explanatory Text 16 2" xfId="2021" xr:uid="{00000000-0005-0000-0000-000065060000}"/>
    <cellStyle name="Explanatory Text 17" xfId="776" xr:uid="{00000000-0005-0000-0000-000066060000}"/>
    <cellStyle name="Explanatory Text 17 2" xfId="2064" xr:uid="{00000000-0005-0000-0000-000067060000}"/>
    <cellStyle name="Explanatory Text 18" xfId="820" xr:uid="{00000000-0005-0000-0000-000068060000}"/>
    <cellStyle name="Explanatory Text 18 2" xfId="2107" xr:uid="{00000000-0005-0000-0000-000069060000}"/>
    <cellStyle name="Explanatory Text 19" xfId="864" xr:uid="{00000000-0005-0000-0000-00006A060000}"/>
    <cellStyle name="Explanatory Text 19 2" xfId="2151" xr:uid="{00000000-0005-0000-0000-00006B060000}"/>
    <cellStyle name="Explanatory Text 2" xfId="101" xr:uid="{00000000-0005-0000-0000-00006C060000}"/>
    <cellStyle name="Explanatory Text 2 2" xfId="122" xr:uid="{00000000-0005-0000-0000-00006D060000}"/>
    <cellStyle name="Explanatory Text 2 2 2" xfId="1399" xr:uid="{00000000-0005-0000-0000-00006E060000}"/>
    <cellStyle name="Explanatory Text 2 2 2 2" xfId="1418" xr:uid="{00000000-0005-0000-0000-00006F060000}"/>
    <cellStyle name="Explanatory Text 2 3" xfId="1293" xr:uid="{00000000-0005-0000-0000-000070060000}"/>
    <cellStyle name="Explanatory Text 20" xfId="907" xr:uid="{00000000-0005-0000-0000-000071060000}"/>
    <cellStyle name="Explanatory Text 20 2" xfId="2194" xr:uid="{00000000-0005-0000-0000-000072060000}"/>
    <cellStyle name="Explanatory Text 21" xfId="950" xr:uid="{00000000-0005-0000-0000-000073060000}"/>
    <cellStyle name="Explanatory Text 21 2" xfId="2237" xr:uid="{00000000-0005-0000-0000-000074060000}"/>
    <cellStyle name="Explanatory Text 22" xfId="994" xr:uid="{00000000-0005-0000-0000-000075060000}"/>
    <cellStyle name="Explanatory Text 22 2" xfId="2281" xr:uid="{00000000-0005-0000-0000-000076060000}"/>
    <cellStyle name="Explanatory Text 23" xfId="1037" xr:uid="{00000000-0005-0000-0000-000077060000}"/>
    <cellStyle name="Explanatory Text 23 2" xfId="2324" xr:uid="{00000000-0005-0000-0000-000078060000}"/>
    <cellStyle name="Explanatory Text 24" xfId="1080" xr:uid="{00000000-0005-0000-0000-000079060000}"/>
    <cellStyle name="Explanatory Text 24 2" xfId="2367" xr:uid="{00000000-0005-0000-0000-00007A060000}"/>
    <cellStyle name="Explanatory Text 25" xfId="1123" xr:uid="{00000000-0005-0000-0000-00007B060000}"/>
    <cellStyle name="Explanatory Text 25 2" xfId="2410" xr:uid="{00000000-0005-0000-0000-00007C060000}"/>
    <cellStyle name="Explanatory Text 26" xfId="1166" xr:uid="{00000000-0005-0000-0000-00007D060000}"/>
    <cellStyle name="Explanatory Text 26 2" xfId="2453" xr:uid="{00000000-0005-0000-0000-00007E060000}"/>
    <cellStyle name="Explanatory Text 27" xfId="1209" xr:uid="{00000000-0005-0000-0000-00007F060000}"/>
    <cellStyle name="Explanatory Text 27 2" xfId="2496" xr:uid="{00000000-0005-0000-0000-000080060000}"/>
    <cellStyle name="Explanatory Text 28" xfId="1272" xr:uid="{00000000-0005-0000-0000-000081060000}"/>
    <cellStyle name="Explanatory Text 28 2" xfId="1336" xr:uid="{00000000-0005-0000-0000-000082060000}"/>
    <cellStyle name="Explanatory Text 3" xfId="167" xr:uid="{00000000-0005-0000-0000-000083060000}"/>
    <cellStyle name="Explanatory Text 3 2" xfId="1461" xr:uid="{00000000-0005-0000-0000-000084060000}"/>
    <cellStyle name="Explanatory Text 4" xfId="211" xr:uid="{00000000-0005-0000-0000-000085060000}"/>
    <cellStyle name="Explanatory Text 4 2" xfId="1505" xr:uid="{00000000-0005-0000-0000-000086060000}"/>
    <cellStyle name="Explanatory Text 5" xfId="254" xr:uid="{00000000-0005-0000-0000-000087060000}"/>
    <cellStyle name="Explanatory Text 5 2" xfId="1548" xr:uid="{00000000-0005-0000-0000-000088060000}"/>
    <cellStyle name="Explanatory Text 6" xfId="297" xr:uid="{00000000-0005-0000-0000-000089060000}"/>
    <cellStyle name="Explanatory Text 6 2" xfId="1591" xr:uid="{00000000-0005-0000-0000-00008A060000}"/>
    <cellStyle name="Explanatory Text 7" xfId="340" xr:uid="{00000000-0005-0000-0000-00008B060000}"/>
    <cellStyle name="Explanatory Text 7 2" xfId="1634" xr:uid="{00000000-0005-0000-0000-00008C060000}"/>
    <cellStyle name="Explanatory Text 8" xfId="383" xr:uid="{00000000-0005-0000-0000-00008D060000}"/>
    <cellStyle name="Explanatory Text 8 2" xfId="1677" xr:uid="{00000000-0005-0000-0000-00008E060000}"/>
    <cellStyle name="Explanatory Text 9" xfId="426" xr:uid="{00000000-0005-0000-0000-00008F060000}"/>
    <cellStyle name="Explanatory Text 9 2" xfId="1720" xr:uid="{00000000-0005-0000-0000-000090060000}"/>
    <cellStyle name="Followed Hyperlink" xfId="65" builtinId="9" customBuiltin="1"/>
    <cellStyle name="Followed Hyperlink 10" xfId="497" xr:uid="{00000000-0005-0000-0000-000091060000}"/>
    <cellStyle name="Followed Hyperlink 10 2" xfId="1790" xr:uid="{00000000-0005-0000-0000-000092060000}"/>
    <cellStyle name="Followed Hyperlink 11" xfId="541" xr:uid="{00000000-0005-0000-0000-000093060000}"/>
    <cellStyle name="Followed Hyperlink 11 2" xfId="1833" xr:uid="{00000000-0005-0000-0000-000094060000}"/>
    <cellStyle name="Followed Hyperlink 12" xfId="584" xr:uid="{00000000-0005-0000-0000-000095060000}"/>
    <cellStyle name="Followed Hyperlink 12 2" xfId="1876" xr:uid="{00000000-0005-0000-0000-000096060000}"/>
    <cellStyle name="Followed Hyperlink 13" xfId="627" xr:uid="{00000000-0005-0000-0000-000097060000}"/>
    <cellStyle name="Followed Hyperlink 13 2" xfId="1919" xr:uid="{00000000-0005-0000-0000-000098060000}"/>
    <cellStyle name="Followed Hyperlink 14" xfId="671" xr:uid="{00000000-0005-0000-0000-000099060000}"/>
    <cellStyle name="Followed Hyperlink 14 2" xfId="1962" xr:uid="{00000000-0005-0000-0000-00009A060000}"/>
    <cellStyle name="Followed Hyperlink 15" xfId="715" xr:uid="{00000000-0005-0000-0000-00009B060000}"/>
    <cellStyle name="Followed Hyperlink 15 2" xfId="2005" xr:uid="{00000000-0005-0000-0000-00009C060000}"/>
    <cellStyle name="Followed Hyperlink 16" xfId="759" xr:uid="{00000000-0005-0000-0000-00009D060000}"/>
    <cellStyle name="Followed Hyperlink 16 2" xfId="2048" xr:uid="{00000000-0005-0000-0000-00009E060000}"/>
    <cellStyle name="Followed Hyperlink 17" xfId="803" xr:uid="{00000000-0005-0000-0000-00009F060000}"/>
    <cellStyle name="Followed Hyperlink 17 2" xfId="2091" xr:uid="{00000000-0005-0000-0000-0000A0060000}"/>
    <cellStyle name="Followed Hyperlink 18" xfId="847" xr:uid="{00000000-0005-0000-0000-0000A1060000}"/>
    <cellStyle name="Followed Hyperlink 18 2" xfId="2134" xr:uid="{00000000-0005-0000-0000-0000A2060000}"/>
    <cellStyle name="Followed Hyperlink 19" xfId="891" xr:uid="{00000000-0005-0000-0000-0000A3060000}"/>
    <cellStyle name="Followed Hyperlink 19 2" xfId="2178" xr:uid="{00000000-0005-0000-0000-0000A4060000}"/>
    <cellStyle name="Followed Hyperlink 2" xfId="149" xr:uid="{00000000-0005-0000-0000-0000A5060000}"/>
    <cellStyle name="Followed Hyperlink 2 2" xfId="1444" xr:uid="{00000000-0005-0000-0000-0000A6060000}"/>
    <cellStyle name="Followed Hyperlink 20" xfId="934" xr:uid="{00000000-0005-0000-0000-0000A7060000}"/>
    <cellStyle name="Followed Hyperlink 20 2" xfId="2221" xr:uid="{00000000-0005-0000-0000-0000A8060000}"/>
    <cellStyle name="Followed Hyperlink 21" xfId="977" xr:uid="{00000000-0005-0000-0000-0000A9060000}"/>
    <cellStyle name="Followed Hyperlink 21 2" xfId="2264" xr:uid="{00000000-0005-0000-0000-0000AA060000}"/>
    <cellStyle name="Followed Hyperlink 22" xfId="1021" xr:uid="{00000000-0005-0000-0000-0000AB060000}"/>
    <cellStyle name="Followed Hyperlink 22 2" xfId="2308" xr:uid="{00000000-0005-0000-0000-0000AC060000}"/>
    <cellStyle name="Followed Hyperlink 23" xfId="1064" xr:uid="{00000000-0005-0000-0000-0000AD060000}"/>
    <cellStyle name="Followed Hyperlink 23 2" xfId="2351" xr:uid="{00000000-0005-0000-0000-0000AE060000}"/>
    <cellStyle name="Followed Hyperlink 24" xfId="1107" xr:uid="{00000000-0005-0000-0000-0000AF060000}"/>
    <cellStyle name="Followed Hyperlink 24 2" xfId="2394" xr:uid="{00000000-0005-0000-0000-0000B0060000}"/>
    <cellStyle name="Followed Hyperlink 25" xfId="1150" xr:uid="{00000000-0005-0000-0000-0000B1060000}"/>
    <cellStyle name="Followed Hyperlink 25 2" xfId="2437" xr:uid="{00000000-0005-0000-0000-0000B2060000}"/>
    <cellStyle name="Followed Hyperlink 26" xfId="1193" xr:uid="{00000000-0005-0000-0000-0000B3060000}"/>
    <cellStyle name="Followed Hyperlink 26 2" xfId="2480" xr:uid="{00000000-0005-0000-0000-0000B4060000}"/>
    <cellStyle name="Followed Hyperlink 27" xfId="1236" xr:uid="{00000000-0005-0000-0000-0000B5060000}"/>
    <cellStyle name="Followed Hyperlink 27 2" xfId="2523" xr:uid="{00000000-0005-0000-0000-0000B6060000}"/>
    <cellStyle name="Followed Hyperlink 28" xfId="1363" xr:uid="{00000000-0005-0000-0000-0000B7060000}"/>
    <cellStyle name="Followed Hyperlink 3" xfId="194" xr:uid="{00000000-0005-0000-0000-0000B8060000}"/>
    <cellStyle name="Followed Hyperlink 3 2" xfId="1488" xr:uid="{00000000-0005-0000-0000-0000B9060000}"/>
    <cellStyle name="Followed Hyperlink 4" xfId="238" xr:uid="{00000000-0005-0000-0000-0000BA060000}"/>
    <cellStyle name="Followed Hyperlink 4 2" xfId="1532" xr:uid="{00000000-0005-0000-0000-0000BB060000}"/>
    <cellStyle name="Followed Hyperlink 5" xfId="281" xr:uid="{00000000-0005-0000-0000-0000BC060000}"/>
    <cellStyle name="Followed Hyperlink 5 2" xfId="1575" xr:uid="{00000000-0005-0000-0000-0000BD060000}"/>
    <cellStyle name="Followed Hyperlink 6" xfId="324" xr:uid="{00000000-0005-0000-0000-0000BE060000}"/>
    <cellStyle name="Followed Hyperlink 6 2" xfId="1618" xr:uid="{00000000-0005-0000-0000-0000BF060000}"/>
    <cellStyle name="Followed Hyperlink 7" xfId="367" xr:uid="{00000000-0005-0000-0000-0000C0060000}"/>
    <cellStyle name="Followed Hyperlink 7 2" xfId="1661" xr:uid="{00000000-0005-0000-0000-0000C1060000}"/>
    <cellStyle name="Followed Hyperlink 8" xfId="410" xr:uid="{00000000-0005-0000-0000-0000C2060000}"/>
    <cellStyle name="Followed Hyperlink 8 2" xfId="1704" xr:uid="{00000000-0005-0000-0000-0000C3060000}"/>
    <cellStyle name="Followed Hyperlink 9" xfId="453" xr:uid="{00000000-0005-0000-0000-0000C4060000}"/>
    <cellStyle name="Followed Hyperlink 9 2" xfId="1747" xr:uid="{00000000-0005-0000-0000-0000C5060000}"/>
    <cellStyle name="Good" xfId="6" builtinId="26" customBuiltin="1"/>
    <cellStyle name="Good 10" xfId="460" xr:uid="{00000000-0005-0000-0000-0000C6060000}"/>
    <cellStyle name="Good 10 2" xfId="1753" xr:uid="{00000000-0005-0000-0000-0000C7060000}"/>
    <cellStyle name="Good 11" xfId="504" xr:uid="{00000000-0005-0000-0000-0000C8060000}"/>
    <cellStyle name="Good 11 2" xfId="1796" xr:uid="{00000000-0005-0000-0000-0000C9060000}"/>
    <cellStyle name="Good 12" xfId="547" xr:uid="{00000000-0005-0000-0000-0000CA060000}"/>
    <cellStyle name="Good 12 2" xfId="1839" xr:uid="{00000000-0005-0000-0000-0000CB060000}"/>
    <cellStyle name="Good 13" xfId="590" xr:uid="{00000000-0005-0000-0000-0000CC060000}"/>
    <cellStyle name="Good 13 2" xfId="1882" xr:uid="{00000000-0005-0000-0000-0000CD060000}"/>
    <cellStyle name="Good 14" xfId="634" xr:uid="{00000000-0005-0000-0000-0000CE060000}"/>
    <cellStyle name="Good 14 2" xfId="1925" xr:uid="{00000000-0005-0000-0000-0000CF060000}"/>
    <cellStyle name="Good 15" xfId="678" xr:uid="{00000000-0005-0000-0000-0000D0060000}"/>
    <cellStyle name="Good 15 2" xfId="1968" xr:uid="{00000000-0005-0000-0000-0000D1060000}"/>
    <cellStyle name="Good 16" xfId="722" xr:uid="{00000000-0005-0000-0000-0000D2060000}"/>
    <cellStyle name="Good 16 2" xfId="2011" xr:uid="{00000000-0005-0000-0000-0000D3060000}"/>
    <cellStyle name="Good 17" xfId="766" xr:uid="{00000000-0005-0000-0000-0000D4060000}"/>
    <cellStyle name="Good 17 2" xfId="2054" xr:uid="{00000000-0005-0000-0000-0000D5060000}"/>
    <cellStyle name="Good 18" xfId="810" xr:uid="{00000000-0005-0000-0000-0000D6060000}"/>
    <cellStyle name="Good 18 2" xfId="2097" xr:uid="{00000000-0005-0000-0000-0000D7060000}"/>
    <cellStyle name="Good 19" xfId="854" xr:uid="{00000000-0005-0000-0000-0000D8060000}"/>
    <cellStyle name="Good 19 2" xfId="2141" xr:uid="{00000000-0005-0000-0000-0000D9060000}"/>
    <cellStyle name="Good 2" xfId="84" xr:uid="{00000000-0005-0000-0000-0000DA060000}"/>
    <cellStyle name="Good 2 2" xfId="112" xr:uid="{00000000-0005-0000-0000-0000DB060000}"/>
    <cellStyle name="Good 2 2 2" xfId="1382" xr:uid="{00000000-0005-0000-0000-0000DC060000}"/>
    <cellStyle name="Good 2 2 2 2" xfId="1408" xr:uid="{00000000-0005-0000-0000-0000DD060000}"/>
    <cellStyle name="Good 2 3" xfId="1283" xr:uid="{00000000-0005-0000-0000-0000DE060000}"/>
    <cellStyle name="Good 20" xfId="897" xr:uid="{00000000-0005-0000-0000-0000DF060000}"/>
    <cellStyle name="Good 20 2" xfId="2184" xr:uid="{00000000-0005-0000-0000-0000E0060000}"/>
    <cellStyle name="Good 21" xfId="940" xr:uid="{00000000-0005-0000-0000-0000E1060000}"/>
    <cellStyle name="Good 21 2" xfId="2227" xr:uid="{00000000-0005-0000-0000-0000E2060000}"/>
    <cellStyle name="Good 22" xfId="984" xr:uid="{00000000-0005-0000-0000-0000E3060000}"/>
    <cellStyle name="Good 22 2" xfId="2271" xr:uid="{00000000-0005-0000-0000-0000E4060000}"/>
    <cellStyle name="Good 23" xfId="1027" xr:uid="{00000000-0005-0000-0000-0000E5060000}"/>
    <cellStyle name="Good 23 2" xfId="2314" xr:uid="{00000000-0005-0000-0000-0000E6060000}"/>
    <cellStyle name="Good 24" xfId="1070" xr:uid="{00000000-0005-0000-0000-0000E7060000}"/>
    <cellStyle name="Good 24 2" xfId="2357" xr:uid="{00000000-0005-0000-0000-0000E8060000}"/>
    <cellStyle name="Good 25" xfId="1113" xr:uid="{00000000-0005-0000-0000-0000E9060000}"/>
    <cellStyle name="Good 25 2" xfId="2400" xr:uid="{00000000-0005-0000-0000-0000EA060000}"/>
    <cellStyle name="Good 26" xfId="1156" xr:uid="{00000000-0005-0000-0000-0000EB060000}"/>
    <cellStyle name="Good 26 2" xfId="2443" xr:uid="{00000000-0005-0000-0000-0000EC060000}"/>
    <cellStyle name="Good 27" xfId="1199" xr:uid="{00000000-0005-0000-0000-0000ED060000}"/>
    <cellStyle name="Good 27 2" xfId="2486" xr:uid="{00000000-0005-0000-0000-0000EE060000}"/>
    <cellStyle name="Good 28" xfId="1255" xr:uid="{00000000-0005-0000-0000-0000EF060000}"/>
    <cellStyle name="Good 28 2" xfId="1326" xr:uid="{00000000-0005-0000-0000-0000F0060000}"/>
    <cellStyle name="Good 3" xfId="157" xr:uid="{00000000-0005-0000-0000-0000F1060000}"/>
    <cellStyle name="Good 3 2" xfId="1451" xr:uid="{00000000-0005-0000-0000-0000F2060000}"/>
    <cellStyle name="Good 4" xfId="201" xr:uid="{00000000-0005-0000-0000-0000F3060000}"/>
    <cellStyle name="Good 4 2" xfId="1495" xr:uid="{00000000-0005-0000-0000-0000F4060000}"/>
    <cellStyle name="Good 5" xfId="244" xr:uid="{00000000-0005-0000-0000-0000F5060000}"/>
    <cellStyle name="Good 5 2" xfId="1538" xr:uid="{00000000-0005-0000-0000-0000F6060000}"/>
    <cellStyle name="Good 6" xfId="287" xr:uid="{00000000-0005-0000-0000-0000F7060000}"/>
    <cellStyle name="Good 6 2" xfId="1581" xr:uid="{00000000-0005-0000-0000-0000F8060000}"/>
    <cellStyle name="Good 7" xfId="330" xr:uid="{00000000-0005-0000-0000-0000F9060000}"/>
    <cellStyle name="Good 7 2" xfId="1624" xr:uid="{00000000-0005-0000-0000-0000FA060000}"/>
    <cellStyle name="Good 8" xfId="373" xr:uid="{00000000-0005-0000-0000-0000FB060000}"/>
    <cellStyle name="Good 8 2" xfId="1667" xr:uid="{00000000-0005-0000-0000-0000FC060000}"/>
    <cellStyle name="Good 9" xfId="416" xr:uid="{00000000-0005-0000-0000-0000FD060000}"/>
    <cellStyle name="Good 9 2" xfId="1710" xr:uid="{00000000-0005-0000-0000-0000FE060000}"/>
    <cellStyle name="Heading 1" xfId="2" builtinId="16" customBuiltin="1"/>
    <cellStyle name="Heading 1 10" xfId="456" xr:uid="{00000000-0005-0000-0000-0000FF060000}"/>
    <cellStyle name="Heading 1 10 2" xfId="1749" xr:uid="{00000000-0005-0000-0000-000000070000}"/>
    <cellStyle name="Heading 1 11" xfId="500" xr:uid="{00000000-0005-0000-0000-000001070000}"/>
    <cellStyle name="Heading 1 11 2" xfId="1792" xr:uid="{00000000-0005-0000-0000-000002070000}"/>
    <cellStyle name="Heading 1 12" xfId="543" xr:uid="{00000000-0005-0000-0000-000003070000}"/>
    <cellStyle name="Heading 1 12 2" xfId="1835" xr:uid="{00000000-0005-0000-0000-000004070000}"/>
    <cellStyle name="Heading 1 13" xfId="586" xr:uid="{00000000-0005-0000-0000-000005070000}"/>
    <cellStyle name="Heading 1 13 2" xfId="1878" xr:uid="{00000000-0005-0000-0000-000006070000}"/>
    <cellStyle name="Heading 1 14" xfId="630" xr:uid="{00000000-0005-0000-0000-000007070000}"/>
    <cellStyle name="Heading 1 14 2" xfId="1921" xr:uid="{00000000-0005-0000-0000-000008070000}"/>
    <cellStyle name="Heading 1 15" xfId="674" xr:uid="{00000000-0005-0000-0000-000009070000}"/>
    <cellStyle name="Heading 1 15 2" xfId="1964" xr:uid="{00000000-0005-0000-0000-00000A070000}"/>
    <cellStyle name="Heading 1 16" xfId="718" xr:uid="{00000000-0005-0000-0000-00000B070000}"/>
    <cellStyle name="Heading 1 16 2" xfId="2007" xr:uid="{00000000-0005-0000-0000-00000C070000}"/>
    <cellStyle name="Heading 1 17" xfId="762" xr:uid="{00000000-0005-0000-0000-00000D070000}"/>
    <cellStyle name="Heading 1 17 2" xfId="2050" xr:uid="{00000000-0005-0000-0000-00000E070000}"/>
    <cellStyle name="Heading 1 18" xfId="806" xr:uid="{00000000-0005-0000-0000-00000F070000}"/>
    <cellStyle name="Heading 1 18 2" xfId="2093" xr:uid="{00000000-0005-0000-0000-000010070000}"/>
    <cellStyle name="Heading 1 19" xfId="850" xr:uid="{00000000-0005-0000-0000-000011070000}"/>
    <cellStyle name="Heading 1 19 2" xfId="2137" xr:uid="{00000000-0005-0000-0000-000012070000}"/>
    <cellStyle name="Heading 1 2" xfId="102" xr:uid="{00000000-0005-0000-0000-000013070000}"/>
    <cellStyle name="Heading 1 2 2" xfId="108" xr:uid="{00000000-0005-0000-0000-000014070000}"/>
    <cellStyle name="Heading 1 2 2 2" xfId="1400" xr:uid="{00000000-0005-0000-0000-000015070000}"/>
    <cellStyle name="Heading 1 2 2 2 2" xfId="1404" xr:uid="{00000000-0005-0000-0000-000016070000}"/>
    <cellStyle name="Heading 1 2 3" xfId="1279" xr:uid="{00000000-0005-0000-0000-000017070000}"/>
    <cellStyle name="Heading 1 20" xfId="893" xr:uid="{00000000-0005-0000-0000-000018070000}"/>
    <cellStyle name="Heading 1 20 2" xfId="2180" xr:uid="{00000000-0005-0000-0000-000019070000}"/>
    <cellStyle name="Heading 1 21" xfId="936" xr:uid="{00000000-0005-0000-0000-00001A070000}"/>
    <cellStyle name="Heading 1 21 2" xfId="2223" xr:uid="{00000000-0005-0000-0000-00001B070000}"/>
    <cellStyle name="Heading 1 22" xfId="980" xr:uid="{00000000-0005-0000-0000-00001C070000}"/>
    <cellStyle name="Heading 1 22 2" xfId="2267" xr:uid="{00000000-0005-0000-0000-00001D070000}"/>
    <cellStyle name="Heading 1 23" xfId="1023" xr:uid="{00000000-0005-0000-0000-00001E070000}"/>
    <cellStyle name="Heading 1 23 2" xfId="2310" xr:uid="{00000000-0005-0000-0000-00001F070000}"/>
    <cellStyle name="Heading 1 24" xfId="1066" xr:uid="{00000000-0005-0000-0000-000020070000}"/>
    <cellStyle name="Heading 1 24 2" xfId="2353" xr:uid="{00000000-0005-0000-0000-000021070000}"/>
    <cellStyle name="Heading 1 25" xfId="1109" xr:uid="{00000000-0005-0000-0000-000022070000}"/>
    <cellStyle name="Heading 1 25 2" xfId="2396" xr:uid="{00000000-0005-0000-0000-000023070000}"/>
    <cellStyle name="Heading 1 26" xfId="1152" xr:uid="{00000000-0005-0000-0000-000024070000}"/>
    <cellStyle name="Heading 1 26 2" xfId="2439" xr:uid="{00000000-0005-0000-0000-000025070000}"/>
    <cellStyle name="Heading 1 27" xfId="1195" xr:uid="{00000000-0005-0000-0000-000026070000}"/>
    <cellStyle name="Heading 1 27 2" xfId="2482" xr:uid="{00000000-0005-0000-0000-000027070000}"/>
    <cellStyle name="Heading 1 28" xfId="1273" xr:uid="{00000000-0005-0000-0000-000028070000}"/>
    <cellStyle name="Heading 1 28 2" xfId="1322" xr:uid="{00000000-0005-0000-0000-000029070000}"/>
    <cellStyle name="Heading 1 3" xfId="153" xr:uid="{00000000-0005-0000-0000-00002A070000}"/>
    <cellStyle name="Heading 1 3 2" xfId="1447" xr:uid="{00000000-0005-0000-0000-00002B070000}"/>
    <cellStyle name="Heading 1 4" xfId="197" xr:uid="{00000000-0005-0000-0000-00002C070000}"/>
    <cellStyle name="Heading 1 4 2" xfId="1491" xr:uid="{00000000-0005-0000-0000-00002D070000}"/>
    <cellStyle name="Heading 1 5" xfId="240" xr:uid="{00000000-0005-0000-0000-00002E070000}"/>
    <cellStyle name="Heading 1 5 2" xfId="1534" xr:uid="{00000000-0005-0000-0000-00002F070000}"/>
    <cellStyle name="Heading 1 6" xfId="283" xr:uid="{00000000-0005-0000-0000-000030070000}"/>
    <cellStyle name="Heading 1 6 2" xfId="1577" xr:uid="{00000000-0005-0000-0000-000031070000}"/>
    <cellStyle name="Heading 1 7" xfId="326" xr:uid="{00000000-0005-0000-0000-000032070000}"/>
    <cellStyle name="Heading 1 7 2" xfId="1620" xr:uid="{00000000-0005-0000-0000-000033070000}"/>
    <cellStyle name="Heading 1 8" xfId="369" xr:uid="{00000000-0005-0000-0000-000034070000}"/>
    <cellStyle name="Heading 1 8 2" xfId="1663" xr:uid="{00000000-0005-0000-0000-000035070000}"/>
    <cellStyle name="Heading 1 9" xfId="412" xr:uid="{00000000-0005-0000-0000-000036070000}"/>
    <cellStyle name="Heading 1 9 2" xfId="1706" xr:uid="{00000000-0005-0000-0000-000037070000}"/>
    <cellStyle name="Heading 2" xfId="3" builtinId="17" customBuiltin="1"/>
    <cellStyle name="Heading 2 10" xfId="457" xr:uid="{00000000-0005-0000-0000-000038070000}"/>
    <cellStyle name="Heading 2 10 2" xfId="1750" xr:uid="{00000000-0005-0000-0000-000039070000}"/>
    <cellStyle name="Heading 2 11" xfId="501" xr:uid="{00000000-0005-0000-0000-00003A070000}"/>
    <cellStyle name="Heading 2 11 2" xfId="1793" xr:uid="{00000000-0005-0000-0000-00003B070000}"/>
    <cellStyle name="Heading 2 12" xfId="544" xr:uid="{00000000-0005-0000-0000-00003C070000}"/>
    <cellStyle name="Heading 2 12 2" xfId="1836" xr:uid="{00000000-0005-0000-0000-00003D070000}"/>
    <cellStyle name="Heading 2 13" xfId="587" xr:uid="{00000000-0005-0000-0000-00003E070000}"/>
    <cellStyle name="Heading 2 13 2" xfId="1879" xr:uid="{00000000-0005-0000-0000-00003F070000}"/>
    <cellStyle name="Heading 2 14" xfId="631" xr:uid="{00000000-0005-0000-0000-000040070000}"/>
    <cellStyle name="Heading 2 14 2" xfId="1922" xr:uid="{00000000-0005-0000-0000-000041070000}"/>
    <cellStyle name="Heading 2 15" xfId="675" xr:uid="{00000000-0005-0000-0000-000042070000}"/>
    <cellStyle name="Heading 2 15 2" xfId="1965" xr:uid="{00000000-0005-0000-0000-000043070000}"/>
    <cellStyle name="Heading 2 16" xfId="719" xr:uid="{00000000-0005-0000-0000-000044070000}"/>
    <cellStyle name="Heading 2 16 2" xfId="2008" xr:uid="{00000000-0005-0000-0000-000045070000}"/>
    <cellStyle name="Heading 2 17" xfId="763" xr:uid="{00000000-0005-0000-0000-000046070000}"/>
    <cellStyle name="Heading 2 17 2" xfId="2051" xr:uid="{00000000-0005-0000-0000-000047070000}"/>
    <cellStyle name="Heading 2 18" xfId="807" xr:uid="{00000000-0005-0000-0000-000048070000}"/>
    <cellStyle name="Heading 2 18 2" xfId="2094" xr:uid="{00000000-0005-0000-0000-000049070000}"/>
    <cellStyle name="Heading 2 19" xfId="851" xr:uid="{00000000-0005-0000-0000-00004A070000}"/>
    <cellStyle name="Heading 2 19 2" xfId="2138" xr:uid="{00000000-0005-0000-0000-00004B070000}"/>
    <cellStyle name="Heading 2 2" xfId="103" xr:uid="{00000000-0005-0000-0000-00004C070000}"/>
    <cellStyle name="Heading 2 2 2" xfId="109" xr:uid="{00000000-0005-0000-0000-00004D070000}"/>
    <cellStyle name="Heading 2 2 2 2" xfId="1401" xr:uid="{00000000-0005-0000-0000-00004E070000}"/>
    <cellStyle name="Heading 2 2 2 2 2" xfId="1405" xr:uid="{00000000-0005-0000-0000-00004F070000}"/>
    <cellStyle name="Heading 2 2 3" xfId="1280" xr:uid="{00000000-0005-0000-0000-000050070000}"/>
    <cellStyle name="Heading 2 20" xfId="894" xr:uid="{00000000-0005-0000-0000-000051070000}"/>
    <cellStyle name="Heading 2 20 2" xfId="2181" xr:uid="{00000000-0005-0000-0000-000052070000}"/>
    <cellStyle name="Heading 2 21" xfId="937" xr:uid="{00000000-0005-0000-0000-000053070000}"/>
    <cellStyle name="Heading 2 21 2" xfId="2224" xr:uid="{00000000-0005-0000-0000-000054070000}"/>
    <cellStyle name="Heading 2 22" xfId="981" xr:uid="{00000000-0005-0000-0000-000055070000}"/>
    <cellStyle name="Heading 2 22 2" xfId="2268" xr:uid="{00000000-0005-0000-0000-000056070000}"/>
    <cellStyle name="Heading 2 23" xfId="1024" xr:uid="{00000000-0005-0000-0000-000057070000}"/>
    <cellStyle name="Heading 2 23 2" xfId="2311" xr:uid="{00000000-0005-0000-0000-000058070000}"/>
    <cellStyle name="Heading 2 24" xfId="1067" xr:uid="{00000000-0005-0000-0000-000059070000}"/>
    <cellStyle name="Heading 2 24 2" xfId="2354" xr:uid="{00000000-0005-0000-0000-00005A070000}"/>
    <cellStyle name="Heading 2 25" xfId="1110" xr:uid="{00000000-0005-0000-0000-00005B070000}"/>
    <cellStyle name="Heading 2 25 2" xfId="2397" xr:uid="{00000000-0005-0000-0000-00005C070000}"/>
    <cellStyle name="Heading 2 26" xfId="1153" xr:uid="{00000000-0005-0000-0000-00005D070000}"/>
    <cellStyle name="Heading 2 26 2" xfId="2440" xr:uid="{00000000-0005-0000-0000-00005E070000}"/>
    <cellStyle name="Heading 2 27" xfId="1196" xr:uid="{00000000-0005-0000-0000-00005F070000}"/>
    <cellStyle name="Heading 2 27 2" xfId="2483" xr:uid="{00000000-0005-0000-0000-000060070000}"/>
    <cellStyle name="Heading 2 28" xfId="1274" xr:uid="{00000000-0005-0000-0000-000061070000}"/>
    <cellStyle name="Heading 2 28 2" xfId="1323" xr:uid="{00000000-0005-0000-0000-000062070000}"/>
    <cellStyle name="Heading 2 3" xfId="154" xr:uid="{00000000-0005-0000-0000-000063070000}"/>
    <cellStyle name="Heading 2 3 2" xfId="1448" xr:uid="{00000000-0005-0000-0000-000064070000}"/>
    <cellStyle name="Heading 2 4" xfId="198" xr:uid="{00000000-0005-0000-0000-000065070000}"/>
    <cellStyle name="Heading 2 4 2" xfId="1492" xr:uid="{00000000-0005-0000-0000-000066070000}"/>
    <cellStyle name="Heading 2 5" xfId="241" xr:uid="{00000000-0005-0000-0000-000067070000}"/>
    <cellStyle name="Heading 2 5 2" xfId="1535" xr:uid="{00000000-0005-0000-0000-000068070000}"/>
    <cellStyle name="Heading 2 6" xfId="284" xr:uid="{00000000-0005-0000-0000-000069070000}"/>
    <cellStyle name="Heading 2 6 2" xfId="1578" xr:uid="{00000000-0005-0000-0000-00006A070000}"/>
    <cellStyle name="Heading 2 7" xfId="327" xr:uid="{00000000-0005-0000-0000-00006B070000}"/>
    <cellStyle name="Heading 2 7 2" xfId="1621" xr:uid="{00000000-0005-0000-0000-00006C070000}"/>
    <cellStyle name="Heading 2 8" xfId="370" xr:uid="{00000000-0005-0000-0000-00006D070000}"/>
    <cellStyle name="Heading 2 8 2" xfId="1664" xr:uid="{00000000-0005-0000-0000-00006E070000}"/>
    <cellStyle name="Heading 2 9" xfId="413" xr:uid="{00000000-0005-0000-0000-00006F070000}"/>
    <cellStyle name="Heading 2 9 2" xfId="1707" xr:uid="{00000000-0005-0000-0000-000070070000}"/>
    <cellStyle name="Heading 3" xfId="4" builtinId="18" customBuiltin="1"/>
    <cellStyle name="Heading 3 10" xfId="458" xr:uid="{00000000-0005-0000-0000-000071070000}"/>
    <cellStyle name="Heading 3 10 2" xfId="1751" xr:uid="{00000000-0005-0000-0000-000072070000}"/>
    <cellStyle name="Heading 3 11" xfId="502" xr:uid="{00000000-0005-0000-0000-000073070000}"/>
    <cellStyle name="Heading 3 11 2" xfId="1794" xr:uid="{00000000-0005-0000-0000-000074070000}"/>
    <cellStyle name="Heading 3 12" xfId="545" xr:uid="{00000000-0005-0000-0000-000075070000}"/>
    <cellStyle name="Heading 3 12 2" xfId="1837" xr:uid="{00000000-0005-0000-0000-000076070000}"/>
    <cellStyle name="Heading 3 13" xfId="588" xr:uid="{00000000-0005-0000-0000-000077070000}"/>
    <cellStyle name="Heading 3 13 2" xfId="1880" xr:uid="{00000000-0005-0000-0000-000078070000}"/>
    <cellStyle name="Heading 3 14" xfId="632" xr:uid="{00000000-0005-0000-0000-000079070000}"/>
    <cellStyle name="Heading 3 14 2" xfId="1923" xr:uid="{00000000-0005-0000-0000-00007A070000}"/>
    <cellStyle name="Heading 3 15" xfId="676" xr:uid="{00000000-0005-0000-0000-00007B070000}"/>
    <cellStyle name="Heading 3 15 2" xfId="1966" xr:uid="{00000000-0005-0000-0000-00007C070000}"/>
    <cellStyle name="Heading 3 16" xfId="720" xr:uid="{00000000-0005-0000-0000-00007D070000}"/>
    <cellStyle name="Heading 3 16 2" xfId="2009" xr:uid="{00000000-0005-0000-0000-00007E070000}"/>
    <cellStyle name="Heading 3 17" xfId="764" xr:uid="{00000000-0005-0000-0000-00007F070000}"/>
    <cellStyle name="Heading 3 17 2" xfId="2052" xr:uid="{00000000-0005-0000-0000-000080070000}"/>
    <cellStyle name="Heading 3 18" xfId="808" xr:uid="{00000000-0005-0000-0000-000081070000}"/>
    <cellStyle name="Heading 3 18 2" xfId="2095" xr:uid="{00000000-0005-0000-0000-000082070000}"/>
    <cellStyle name="Heading 3 19" xfId="852" xr:uid="{00000000-0005-0000-0000-000083070000}"/>
    <cellStyle name="Heading 3 19 2" xfId="2139" xr:uid="{00000000-0005-0000-0000-000084070000}"/>
    <cellStyle name="Heading 3 2" xfId="104" xr:uid="{00000000-0005-0000-0000-000085070000}"/>
    <cellStyle name="Heading 3 2 2" xfId="110" xr:uid="{00000000-0005-0000-0000-000086070000}"/>
    <cellStyle name="Heading 3 2 2 2" xfId="1402" xr:uid="{00000000-0005-0000-0000-000087070000}"/>
    <cellStyle name="Heading 3 2 2 2 2" xfId="1406" xr:uid="{00000000-0005-0000-0000-000088070000}"/>
    <cellStyle name="Heading 3 2 3" xfId="1281" xr:uid="{00000000-0005-0000-0000-000089070000}"/>
    <cellStyle name="Heading 3 20" xfId="895" xr:uid="{00000000-0005-0000-0000-00008A070000}"/>
    <cellStyle name="Heading 3 20 2" xfId="2182" xr:uid="{00000000-0005-0000-0000-00008B070000}"/>
    <cellStyle name="Heading 3 21" xfId="938" xr:uid="{00000000-0005-0000-0000-00008C070000}"/>
    <cellStyle name="Heading 3 21 2" xfId="2225" xr:uid="{00000000-0005-0000-0000-00008D070000}"/>
    <cellStyle name="Heading 3 22" xfId="982" xr:uid="{00000000-0005-0000-0000-00008E070000}"/>
    <cellStyle name="Heading 3 22 2" xfId="2269" xr:uid="{00000000-0005-0000-0000-00008F070000}"/>
    <cellStyle name="Heading 3 23" xfId="1025" xr:uid="{00000000-0005-0000-0000-000090070000}"/>
    <cellStyle name="Heading 3 23 2" xfId="2312" xr:uid="{00000000-0005-0000-0000-000091070000}"/>
    <cellStyle name="Heading 3 24" xfId="1068" xr:uid="{00000000-0005-0000-0000-000092070000}"/>
    <cellStyle name="Heading 3 24 2" xfId="2355" xr:uid="{00000000-0005-0000-0000-000093070000}"/>
    <cellStyle name="Heading 3 25" xfId="1111" xr:uid="{00000000-0005-0000-0000-000094070000}"/>
    <cellStyle name="Heading 3 25 2" xfId="2398" xr:uid="{00000000-0005-0000-0000-000095070000}"/>
    <cellStyle name="Heading 3 26" xfId="1154" xr:uid="{00000000-0005-0000-0000-000096070000}"/>
    <cellStyle name="Heading 3 26 2" xfId="2441" xr:uid="{00000000-0005-0000-0000-000097070000}"/>
    <cellStyle name="Heading 3 27" xfId="1197" xr:uid="{00000000-0005-0000-0000-000098070000}"/>
    <cellStyle name="Heading 3 27 2" xfId="2484" xr:uid="{00000000-0005-0000-0000-000099070000}"/>
    <cellStyle name="Heading 3 28" xfId="1275" xr:uid="{00000000-0005-0000-0000-00009A070000}"/>
    <cellStyle name="Heading 3 28 2" xfId="1324" xr:uid="{00000000-0005-0000-0000-00009B070000}"/>
    <cellStyle name="Heading 3 3" xfId="155" xr:uid="{00000000-0005-0000-0000-00009C070000}"/>
    <cellStyle name="Heading 3 3 2" xfId="1449" xr:uid="{00000000-0005-0000-0000-00009D070000}"/>
    <cellStyle name="Heading 3 4" xfId="199" xr:uid="{00000000-0005-0000-0000-00009E070000}"/>
    <cellStyle name="Heading 3 4 2" xfId="1493" xr:uid="{00000000-0005-0000-0000-00009F070000}"/>
    <cellStyle name="Heading 3 5" xfId="242" xr:uid="{00000000-0005-0000-0000-0000A0070000}"/>
    <cellStyle name="Heading 3 5 2" xfId="1536" xr:uid="{00000000-0005-0000-0000-0000A1070000}"/>
    <cellStyle name="Heading 3 6" xfId="285" xr:uid="{00000000-0005-0000-0000-0000A2070000}"/>
    <cellStyle name="Heading 3 6 2" xfId="1579" xr:uid="{00000000-0005-0000-0000-0000A3070000}"/>
    <cellStyle name="Heading 3 7" xfId="328" xr:uid="{00000000-0005-0000-0000-0000A4070000}"/>
    <cellStyle name="Heading 3 7 2" xfId="1622" xr:uid="{00000000-0005-0000-0000-0000A5070000}"/>
    <cellStyle name="Heading 3 8" xfId="371" xr:uid="{00000000-0005-0000-0000-0000A6070000}"/>
    <cellStyle name="Heading 3 8 2" xfId="1665" xr:uid="{00000000-0005-0000-0000-0000A7070000}"/>
    <cellStyle name="Heading 3 9" xfId="414" xr:uid="{00000000-0005-0000-0000-0000A8070000}"/>
    <cellStyle name="Heading 3 9 2" xfId="1708" xr:uid="{00000000-0005-0000-0000-0000A9070000}"/>
    <cellStyle name="Heading 4" xfId="5" builtinId="19" customBuiltin="1"/>
    <cellStyle name="Heading 4 10" xfId="459" xr:uid="{00000000-0005-0000-0000-0000AA070000}"/>
    <cellStyle name="Heading 4 10 2" xfId="1752" xr:uid="{00000000-0005-0000-0000-0000AB070000}"/>
    <cellStyle name="Heading 4 11" xfId="503" xr:uid="{00000000-0005-0000-0000-0000AC070000}"/>
    <cellStyle name="Heading 4 11 2" xfId="1795" xr:uid="{00000000-0005-0000-0000-0000AD070000}"/>
    <cellStyle name="Heading 4 12" xfId="546" xr:uid="{00000000-0005-0000-0000-0000AE070000}"/>
    <cellStyle name="Heading 4 12 2" xfId="1838" xr:uid="{00000000-0005-0000-0000-0000AF070000}"/>
    <cellStyle name="Heading 4 13" xfId="589" xr:uid="{00000000-0005-0000-0000-0000B0070000}"/>
    <cellStyle name="Heading 4 13 2" xfId="1881" xr:uid="{00000000-0005-0000-0000-0000B1070000}"/>
    <cellStyle name="Heading 4 14" xfId="633" xr:uid="{00000000-0005-0000-0000-0000B2070000}"/>
    <cellStyle name="Heading 4 14 2" xfId="1924" xr:uid="{00000000-0005-0000-0000-0000B3070000}"/>
    <cellStyle name="Heading 4 15" xfId="677" xr:uid="{00000000-0005-0000-0000-0000B4070000}"/>
    <cellStyle name="Heading 4 15 2" xfId="1967" xr:uid="{00000000-0005-0000-0000-0000B5070000}"/>
    <cellStyle name="Heading 4 16" xfId="721" xr:uid="{00000000-0005-0000-0000-0000B6070000}"/>
    <cellStyle name="Heading 4 16 2" xfId="2010" xr:uid="{00000000-0005-0000-0000-0000B7070000}"/>
    <cellStyle name="Heading 4 17" xfId="765" xr:uid="{00000000-0005-0000-0000-0000B8070000}"/>
    <cellStyle name="Heading 4 17 2" xfId="2053" xr:uid="{00000000-0005-0000-0000-0000B9070000}"/>
    <cellStyle name="Heading 4 18" xfId="809" xr:uid="{00000000-0005-0000-0000-0000BA070000}"/>
    <cellStyle name="Heading 4 18 2" xfId="2096" xr:uid="{00000000-0005-0000-0000-0000BB070000}"/>
    <cellStyle name="Heading 4 19" xfId="853" xr:uid="{00000000-0005-0000-0000-0000BC070000}"/>
    <cellStyle name="Heading 4 19 2" xfId="2140" xr:uid="{00000000-0005-0000-0000-0000BD070000}"/>
    <cellStyle name="Heading 4 2" xfId="88" xr:uid="{00000000-0005-0000-0000-0000BE070000}"/>
    <cellStyle name="Heading 4 2 2" xfId="111" xr:uid="{00000000-0005-0000-0000-0000BF070000}"/>
    <cellStyle name="Heading 4 2 2 2" xfId="1386" xr:uid="{00000000-0005-0000-0000-0000C0070000}"/>
    <cellStyle name="Heading 4 2 2 2 2" xfId="1407" xr:uid="{00000000-0005-0000-0000-0000C1070000}"/>
    <cellStyle name="Heading 4 2 3" xfId="1282" xr:uid="{00000000-0005-0000-0000-0000C2070000}"/>
    <cellStyle name="Heading 4 20" xfId="896" xr:uid="{00000000-0005-0000-0000-0000C3070000}"/>
    <cellStyle name="Heading 4 20 2" xfId="2183" xr:uid="{00000000-0005-0000-0000-0000C4070000}"/>
    <cellStyle name="Heading 4 21" xfId="939" xr:uid="{00000000-0005-0000-0000-0000C5070000}"/>
    <cellStyle name="Heading 4 21 2" xfId="2226" xr:uid="{00000000-0005-0000-0000-0000C6070000}"/>
    <cellStyle name="Heading 4 22" xfId="983" xr:uid="{00000000-0005-0000-0000-0000C7070000}"/>
    <cellStyle name="Heading 4 22 2" xfId="2270" xr:uid="{00000000-0005-0000-0000-0000C8070000}"/>
    <cellStyle name="Heading 4 23" xfId="1026" xr:uid="{00000000-0005-0000-0000-0000C9070000}"/>
    <cellStyle name="Heading 4 23 2" xfId="2313" xr:uid="{00000000-0005-0000-0000-0000CA070000}"/>
    <cellStyle name="Heading 4 24" xfId="1069" xr:uid="{00000000-0005-0000-0000-0000CB070000}"/>
    <cellStyle name="Heading 4 24 2" xfId="2356" xr:uid="{00000000-0005-0000-0000-0000CC070000}"/>
    <cellStyle name="Heading 4 25" xfId="1112" xr:uid="{00000000-0005-0000-0000-0000CD070000}"/>
    <cellStyle name="Heading 4 25 2" xfId="2399" xr:uid="{00000000-0005-0000-0000-0000CE070000}"/>
    <cellStyle name="Heading 4 26" xfId="1155" xr:uid="{00000000-0005-0000-0000-0000CF070000}"/>
    <cellStyle name="Heading 4 26 2" xfId="2442" xr:uid="{00000000-0005-0000-0000-0000D0070000}"/>
    <cellStyle name="Heading 4 27" xfId="1198" xr:uid="{00000000-0005-0000-0000-0000D1070000}"/>
    <cellStyle name="Heading 4 27 2" xfId="2485" xr:uid="{00000000-0005-0000-0000-0000D2070000}"/>
    <cellStyle name="Heading 4 28" xfId="1259" xr:uid="{00000000-0005-0000-0000-0000D3070000}"/>
    <cellStyle name="Heading 4 28 2" xfId="1325" xr:uid="{00000000-0005-0000-0000-0000D4070000}"/>
    <cellStyle name="Heading 4 3" xfId="156" xr:uid="{00000000-0005-0000-0000-0000D5070000}"/>
    <cellStyle name="Heading 4 3 2" xfId="1450" xr:uid="{00000000-0005-0000-0000-0000D6070000}"/>
    <cellStyle name="Heading 4 4" xfId="200" xr:uid="{00000000-0005-0000-0000-0000D7070000}"/>
    <cellStyle name="Heading 4 4 2" xfId="1494" xr:uid="{00000000-0005-0000-0000-0000D8070000}"/>
    <cellStyle name="Heading 4 5" xfId="243" xr:uid="{00000000-0005-0000-0000-0000D9070000}"/>
    <cellStyle name="Heading 4 5 2" xfId="1537" xr:uid="{00000000-0005-0000-0000-0000DA070000}"/>
    <cellStyle name="Heading 4 6" xfId="286" xr:uid="{00000000-0005-0000-0000-0000DB070000}"/>
    <cellStyle name="Heading 4 6 2" xfId="1580" xr:uid="{00000000-0005-0000-0000-0000DC070000}"/>
    <cellStyle name="Heading 4 7" xfId="329" xr:uid="{00000000-0005-0000-0000-0000DD070000}"/>
    <cellStyle name="Heading 4 7 2" xfId="1623" xr:uid="{00000000-0005-0000-0000-0000DE070000}"/>
    <cellStyle name="Heading 4 8" xfId="372" xr:uid="{00000000-0005-0000-0000-0000DF070000}"/>
    <cellStyle name="Heading 4 8 2" xfId="1666" xr:uid="{00000000-0005-0000-0000-0000E0070000}"/>
    <cellStyle name="Heading 4 9" xfId="415" xr:uid="{00000000-0005-0000-0000-0000E1070000}"/>
    <cellStyle name="Heading 4 9 2" xfId="1709" xr:uid="{00000000-0005-0000-0000-0000E2070000}"/>
    <cellStyle name="Hyperlink" xfId="44" builtinId="8"/>
    <cellStyle name="Hyperlink 10" xfId="496" xr:uid="{00000000-0005-0000-0000-0000E5070000}"/>
    <cellStyle name="Hyperlink 10 2" xfId="1789" xr:uid="{00000000-0005-0000-0000-0000E6070000}"/>
    <cellStyle name="Hyperlink 11" xfId="540" xr:uid="{00000000-0005-0000-0000-0000E7070000}"/>
    <cellStyle name="Hyperlink 11 2" xfId="1832" xr:uid="{00000000-0005-0000-0000-0000E8070000}"/>
    <cellStyle name="Hyperlink 12" xfId="583" xr:uid="{00000000-0005-0000-0000-0000E9070000}"/>
    <cellStyle name="Hyperlink 12 2" xfId="1875" xr:uid="{00000000-0005-0000-0000-0000EA070000}"/>
    <cellStyle name="Hyperlink 13" xfId="626" xr:uid="{00000000-0005-0000-0000-0000EB070000}"/>
    <cellStyle name="Hyperlink 13 2" xfId="1918" xr:uid="{00000000-0005-0000-0000-0000EC070000}"/>
    <cellStyle name="Hyperlink 14" xfId="670" xr:uid="{00000000-0005-0000-0000-0000ED070000}"/>
    <cellStyle name="Hyperlink 14 2" xfId="1961" xr:uid="{00000000-0005-0000-0000-0000EE070000}"/>
    <cellStyle name="Hyperlink 15" xfId="714" xr:uid="{00000000-0005-0000-0000-0000EF070000}"/>
    <cellStyle name="Hyperlink 15 2" xfId="2004" xr:uid="{00000000-0005-0000-0000-0000F0070000}"/>
    <cellStyle name="Hyperlink 16" xfId="758" xr:uid="{00000000-0005-0000-0000-0000F1070000}"/>
    <cellStyle name="Hyperlink 16 2" xfId="2047" xr:uid="{00000000-0005-0000-0000-0000F2070000}"/>
    <cellStyle name="Hyperlink 17" xfId="802" xr:uid="{00000000-0005-0000-0000-0000F3070000}"/>
    <cellStyle name="Hyperlink 17 2" xfId="2090" xr:uid="{00000000-0005-0000-0000-0000F4070000}"/>
    <cellStyle name="Hyperlink 18" xfId="846" xr:uid="{00000000-0005-0000-0000-0000F5070000}"/>
    <cellStyle name="Hyperlink 18 2" xfId="2133" xr:uid="{00000000-0005-0000-0000-0000F6070000}"/>
    <cellStyle name="Hyperlink 19" xfId="890" xr:uid="{00000000-0005-0000-0000-0000F7070000}"/>
    <cellStyle name="Hyperlink 19 2" xfId="2177" xr:uid="{00000000-0005-0000-0000-0000F8070000}"/>
    <cellStyle name="Hyperlink 2" xfId="64" xr:uid="{00000000-0005-0000-0000-0000F9070000}"/>
    <cellStyle name="Hyperlink 2 2" xfId="148" xr:uid="{00000000-0005-0000-0000-0000FA070000}"/>
    <cellStyle name="Hyperlink 2 3" xfId="1319" xr:uid="{00000000-0005-0000-0000-0000FB070000}"/>
    <cellStyle name="Hyperlink 20" xfId="933" xr:uid="{00000000-0005-0000-0000-0000FC070000}"/>
    <cellStyle name="Hyperlink 20 2" xfId="2220" xr:uid="{00000000-0005-0000-0000-0000FD070000}"/>
    <cellStyle name="Hyperlink 21" xfId="976" xr:uid="{00000000-0005-0000-0000-0000FE070000}"/>
    <cellStyle name="Hyperlink 21 2" xfId="2263" xr:uid="{00000000-0005-0000-0000-0000FF070000}"/>
    <cellStyle name="Hyperlink 22" xfId="1020" xr:uid="{00000000-0005-0000-0000-000000080000}"/>
    <cellStyle name="Hyperlink 22 2" xfId="2307" xr:uid="{00000000-0005-0000-0000-000001080000}"/>
    <cellStyle name="Hyperlink 23" xfId="1063" xr:uid="{00000000-0005-0000-0000-000002080000}"/>
    <cellStyle name="Hyperlink 23 2" xfId="2350" xr:uid="{00000000-0005-0000-0000-000003080000}"/>
    <cellStyle name="Hyperlink 24" xfId="1106" xr:uid="{00000000-0005-0000-0000-000004080000}"/>
    <cellStyle name="Hyperlink 24 2" xfId="2393" xr:uid="{00000000-0005-0000-0000-000005080000}"/>
    <cellStyle name="Hyperlink 25" xfId="1149" xr:uid="{00000000-0005-0000-0000-000006080000}"/>
    <cellStyle name="Hyperlink 25 2" xfId="2436" xr:uid="{00000000-0005-0000-0000-000007080000}"/>
    <cellStyle name="Hyperlink 26" xfId="1192" xr:uid="{00000000-0005-0000-0000-000008080000}"/>
    <cellStyle name="Hyperlink 26 2" xfId="2479" xr:uid="{00000000-0005-0000-0000-000009080000}"/>
    <cellStyle name="Hyperlink 27" xfId="1235" xr:uid="{00000000-0005-0000-0000-00000A080000}"/>
    <cellStyle name="Hyperlink 27 2" xfId="2522" xr:uid="{00000000-0005-0000-0000-00000B080000}"/>
    <cellStyle name="Hyperlink 28" xfId="63" xr:uid="{00000000-0005-0000-0000-00000C080000}"/>
    <cellStyle name="Hyperlink 28 2" xfId="1362" xr:uid="{00000000-0005-0000-0000-00000D080000}"/>
    <cellStyle name="Hyperlink 3" xfId="193" xr:uid="{00000000-0005-0000-0000-00000E080000}"/>
    <cellStyle name="Hyperlink 3 2" xfId="1487" xr:uid="{00000000-0005-0000-0000-00000F080000}"/>
    <cellStyle name="Hyperlink 4" xfId="237" xr:uid="{00000000-0005-0000-0000-000010080000}"/>
    <cellStyle name="Hyperlink 4 2" xfId="1531" xr:uid="{00000000-0005-0000-0000-000011080000}"/>
    <cellStyle name="Hyperlink 5" xfId="280" xr:uid="{00000000-0005-0000-0000-000012080000}"/>
    <cellStyle name="Hyperlink 5 2" xfId="1574" xr:uid="{00000000-0005-0000-0000-000013080000}"/>
    <cellStyle name="Hyperlink 6" xfId="323" xr:uid="{00000000-0005-0000-0000-000014080000}"/>
    <cellStyle name="Hyperlink 6 2" xfId="1617" xr:uid="{00000000-0005-0000-0000-000015080000}"/>
    <cellStyle name="Hyperlink 7" xfId="366" xr:uid="{00000000-0005-0000-0000-000016080000}"/>
    <cellStyle name="Hyperlink 7 2" xfId="1660" xr:uid="{00000000-0005-0000-0000-000017080000}"/>
    <cellStyle name="Hyperlink 8" xfId="409" xr:uid="{00000000-0005-0000-0000-000018080000}"/>
    <cellStyle name="Hyperlink 8 2" xfId="1703" xr:uid="{00000000-0005-0000-0000-000019080000}"/>
    <cellStyle name="Hyperlink 9" xfId="452" xr:uid="{00000000-0005-0000-0000-00001A080000}"/>
    <cellStyle name="Hyperlink 9 2" xfId="1746" xr:uid="{00000000-0005-0000-0000-00001B080000}"/>
    <cellStyle name="Input" xfId="9" builtinId="20" customBuiltin="1"/>
    <cellStyle name="Input 10" xfId="463" xr:uid="{00000000-0005-0000-0000-00001D080000}"/>
    <cellStyle name="Input 10 2" xfId="1756" xr:uid="{00000000-0005-0000-0000-00001E080000}"/>
    <cellStyle name="Input 11" xfId="507" xr:uid="{00000000-0005-0000-0000-00001F080000}"/>
    <cellStyle name="Input 11 2" xfId="1799" xr:uid="{00000000-0005-0000-0000-000020080000}"/>
    <cellStyle name="Input 12" xfId="550" xr:uid="{00000000-0005-0000-0000-000021080000}"/>
    <cellStyle name="Input 12 2" xfId="1842" xr:uid="{00000000-0005-0000-0000-000022080000}"/>
    <cellStyle name="Input 13" xfId="593" xr:uid="{00000000-0005-0000-0000-000023080000}"/>
    <cellStyle name="Input 13 2" xfId="1885" xr:uid="{00000000-0005-0000-0000-000024080000}"/>
    <cellStyle name="Input 14" xfId="637" xr:uid="{00000000-0005-0000-0000-000025080000}"/>
    <cellStyle name="Input 14 2" xfId="1928" xr:uid="{00000000-0005-0000-0000-000026080000}"/>
    <cellStyle name="Input 15" xfId="681" xr:uid="{00000000-0005-0000-0000-000027080000}"/>
    <cellStyle name="Input 15 2" xfId="1971" xr:uid="{00000000-0005-0000-0000-000028080000}"/>
    <cellStyle name="Input 16" xfId="725" xr:uid="{00000000-0005-0000-0000-000029080000}"/>
    <cellStyle name="Input 16 2" xfId="2014" xr:uid="{00000000-0005-0000-0000-00002A080000}"/>
    <cellStyle name="Input 17" xfId="769" xr:uid="{00000000-0005-0000-0000-00002B080000}"/>
    <cellStyle name="Input 17 2" xfId="2057" xr:uid="{00000000-0005-0000-0000-00002C080000}"/>
    <cellStyle name="Input 18" xfId="813" xr:uid="{00000000-0005-0000-0000-00002D080000}"/>
    <cellStyle name="Input 18 2" xfId="2100" xr:uid="{00000000-0005-0000-0000-00002E080000}"/>
    <cellStyle name="Input 19" xfId="857" xr:uid="{00000000-0005-0000-0000-00002F080000}"/>
    <cellStyle name="Input 19 2" xfId="2144" xr:uid="{00000000-0005-0000-0000-000030080000}"/>
    <cellStyle name="Input 2" xfId="95" xr:uid="{00000000-0005-0000-0000-000031080000}"/>
    <cellStyle name="Input 2 2" xfId="115" xr:uid="{00000000-0005-0000-0000-000032080000}"/>
    <cellStyle name="Input 2 2 2" xfId="1393" xr:uid="{00000000-0005-0000-0000-000033080000}"/>
    <cellStyle name="Input 2 2 2 2" xfId="1411" xr:uid="{00000000-0005-0000-0000-000034080000}"/>
    <cellStyle name="Input 2 3" xfId="1286" xr:uid="{00000000-0005-0000-0000-000035080000}"/>
    <cellStyle name="Input 20" xfId="900" xr:uid="{00000000-0005-0000-0000-000036080000}"/>
    <cellStyle name="Input 20 2" xfId="2187" xr:uid="{00000000-0005-0000-0000-000037080000}"/>
    <cellStyle name="Input 21" xfId="943" xr:uid="{00000000-0005-0000-0000-000038080000}"/>
    <cellStyle name="Input 21 2" xfId="2230" xr:uid="{00000000-0005-0000-0000-000039080000}"/>
    <cellStyle name="Input 22" xfId="987" xr:uid="{00000000-0005-0000-0000-00003A080000}"/>
    <cellStyle name="Input 22 2" xfId="2274" xr:uid="{00000000-0005-0000-0000-00003B080000}"/>
    <cellStyle name="Input 23" xfId="1030" xr:uid="{00000000-0005-0000-0000-00003C080000}"/>
    <cellStyle name="Input 23 2" xfId="2317" xr:uid="{00000000-0005-0000-0000-00003D080000}"/>
    <cellStyle name="Input 24" xfId="1073" xr:uid="{00000000-0005-0000-0000-00003E080000}"/>
    <cellStyle name="Input 24 2" xfId="2360" xr:uid="{00000000-0005-0000-0000-00003F080000}"/>
    <cellStyle name="Input 25" xfId="1116" xr:uid="{00000000-0005-0000-0000-000040080000}"/>
    <cellStyle name="Input 25 2" xfId="2403" xr:uid="{00000000-0005-0000-0000-000041080000}"/>
    <cellStyle name="Input 26" xfId="1159" xr:uid="{00000000-0005-0000-0000-000042080000}"/>
    <cellStyle name="Input 26 2" xfId="2446" xr:uid="{00000000-0005-0000-0000-000043080000}"/>
    <cellStyle name="Input 27" xfId="1202" xr:uid="{00000000-0005-0000-0000-000044080000}"/>
    <cellStyle name="Input 27 2" xfId="2489" xr:uid="{00000000-0005-0000-0000-000045080000}"/>
    <cellStyle name="Input 28" xfId="1266" xr:uid="{00000000-0005-0000-0000-000046080000}"/>
    <cellStyle name="Input 28 2" xfId="1329" xr:uid="{00000000-0005-0000-0000-000047080000}"/>
    <cellStyle name="Input 3" xfId="160" xr:uid="{00000000-0005-0000-0000-000048080000}"/>
    <cellStyle name="Input 3 2" xfId="1454" xr:uid="{00000000-0005-0000-0000-000049080000}"/>
    <cellStyle name="Input 4" xfId="204" xr:uid="{00000000-0005-0000-0000-00004A080000}"/>
    <cellStyle name="Input 4 2" xfId="1498" xr:uid="{00000000-0005-0000-0000-00004B080000}"/>
    <cellStyle name="Input 5" xfId="247" xr:uid="{00000000-0005-0000-0000-00004C080000}"/>
    <cellStyle name="Input 5 2" xfId="1541" xr:uid="{00000000-0005-0000-0000-00004D080000}"/>
    <cellStyle name="Input 6" xfId="290" xr:uid="{00000000-0005-0000-0000-00004E080000}"/>
    <cellStyle name="Input 6 2" xfId="1584" xr:uid="{00000000-0005-0000-0000-00004F080000}"/>
    <cellStyle name="Input 7" xfId="333" xr:uid="{00000000-0005-0000-0000-000050080000}"/>
    <cellStyle name="Input 7 2" xfId="1627" xr:uid="{00000000-0005-0000-0000-000051080000}"/>
    <cellStyle name="Input 8" xfId="376" xr:uid="{00000000-0005-0000-0000-000052080000}"/>
    <cellStyle name="Input 8 2" xfId="1670" xr:uid="{00000000-0005-0000-0000-000053080000}"/>
    <cellStyle name="Input 9" xfId="419" xr:uid="{00000000-0005-0000-0000-000054080000}"/>
    <cellStyle name="Input 9 2" xfId="1713" xr:uid="{00000000-0005-0000-0000-000055080000}"/>
    <cellStyle name="Linked Cell" xfId="12" builtinId="24" customBuiltin="1"/>
    <cellStyle name="Linked Cell 10" xfId="466" xr:uid="{00000000-0005-0000-0000-000056080000}"/>
    <cellStyle name="Linked Cell 10 2" xfId="1759" xr:uid="{00000000-0005-0000-0000-000057080000}"/>
    <cellStyle name="Linked Cell 11" xfId="510" xr:uid="{00000000-0005-0000-0000-000058080000}"/>
    <cellStyle name="Linked Cell 11 2" xfId="1802" xr:uid="{00000000-0005-0000-0000-000059080000}"/>
    <cellStyle name="Linked Cell 12" xfId="553" xr:uid="{00000000-0005-0000-0000-00005A080000}"/>
    <cellStyle name="Linked Cell 12 2" xfId="1845" xr:uid="{00000000-0005-0000-0000-00005B080000}"/>
    <cellStyle name="Linked Cell 13" xfId="596" xr:uid="{00000000-0005-0000-0000-00005C080000}"/>
    <cellStyle name="Linked Cell 13 2" xfId="1888" xr:uid="{00000000-0005-0000-0000-00005D080000}"/>
    <cellStyle name="Linked Cell 14" xfId="640" xr:uid="{00000000-0005-0000-0000-00005E080000}"/>
    <cellStyle name="Linked Cell 14 2" xfId="1931" xr:uid="{00000000-0005-0000-0000-00005F080000}"/>
    <cellStyle name="Linked Cell 15" xfId="684" xr:uid="{00000000-0005-0000-0000-000060080000}"/>
    <cellStyle name="Linked Cell 15 2" xfId="1974" xr:uid="{00000000-0005-0000-0000-000061080000}"/>
    <cellStyle name="Linked Cell 16" xfId="728" xr:uid="{00000000-0005-0000-0000-000062080000}"/>
    <cellStyle name="Linked Cell 16 2" xfId="2017" xr:uid="{00000000-0005-0000-0000-000063080000}"/>
    <cellStyle name="Linked Cell 17" xfId="772" xr:uid="{00000000-0005-0000-0000-000064080000}"/>
    <cellStyle name="Linked Cell 17 2" xfId="2060" xr:uid="{00000000-0005-0000-0000-000065080000}"/>
    <cellStyle name="Linked Cell 18" xfId="816" xr:uid="{00000000-0005-0000-0000-000066080000}"/>
    <cellStyle name="Linked Cell 18 2" xfId="2103" xr:uid="{00000000-0005-0000-0000-000067080000}"/>
    <cellStyle name="Linked Cell 19" xfId="860" xr:uid="{00000000-0005-0000-0000-000068080000}"/>
    <cellStyle name="Linked Cell 19 2" xfId="2147" xr:uid="{00000000-0005-0000-0000-000069080000}"/>
    <cellStyle name="Linked Cell 2" xfId="87" xr:uid="{00000000-0005-0000-0000-00006A080000}"/>
    <cellStyle name="Linked Cell 2 2" xfId="118" xr:uid="{00000000-0005-0000-0000-00006B080000}"/>
    <cellStyle name="Linked Cell 2 2 2" xfId="1385" xr:uid="{00000000-0005-0000-0000-00006C080000}"/>
    <cellStyle name="Linked Cell 2 2 2 2" xfId="1414" xr:uid="{00000000-0005-0000-0000-00006D080000}"/>
    <cellStyle name="Linked Cell 2 3" xfId="1289" xr:uid="{00000000-0005-0000-0000-00006E080000}"/>
    <cellStyle name="Linked Cell 20" xfId="903" xr:uid="{00000000-0005-0000-0000-00006F080000}"/>
    <cellStyle name="Linked Cell 20 2" xfId="2190" xr:uid="{00000000-0005-0000-0000-000070080000}"/>
    <cellStyle name="Linked Cell 21" xfId="946" xr:uid="{00000000-0005-0000-0000-000071080000}"/>
    <cellStyle name="Linked Cell 21 2" xfId="2233" xr:uid="{00000000-0005-0000-0000-000072080000}"/>
    <cellStyle name="Linked Cell 22" xfId="990" xr:uid="{00000000-0005-0000-0000-000073080000}"/>
    <cellStyle name="Linked Cell 22 2" xfId="2277" xr:uid="{00000000-0005-0000-0000-000074080000}"/>
    <cellStyle name="Linked Cell 23" xfId="1033" xr:uid="{00000000-0005-0000-0000-000075080000}"/>
    <cellStyle name="Linked Cell 23 2" xfId="2320" xr:uid="{00000000-0005-0000-0000-000076080000}"/>
    <cellStyle name="Linked Cell 24" xfId="1076" xr:uid="{00000000-0005-0000-0000-000077080000}"/>
    <cellStyle name="Linked Cell 24 2" xfId="2363" xr:uid="{00000000-0005-0000-0000-000078080000}"/>
    <cellStyle name="Linked Cell 25" xfId="1119" xr:uid="{00000000-0005-0000-0000-000079080000}"/>
    <cellStyle name="Linked Cell 25 2" xfId="2406" xr:uid="{00000000-0005-0000-0000-00007A080000}"/>
    <cellStyle name="Linked Cell 26" xfId="1162" xr:uid="{00000000-0005-0000-0000-00007B080000}"/>
    <cellStyle name="Linked Cell 26 2" xfId="2449" xr:uid="{00000000-0005-0000-0000-00007C080000}"/>
    <cellStyle name="Linked Cell 27" xfId="1205" xr:uid="{00000000-0005-0000-0000-00007D080000}"/>
    <cellStyle name="Linked Cell 27 2" xfId="2492" xr:uid="{00000000-0005-0000-0000-00007E080000}"/>
    <cellStyle name="Linked Cell 28" xfId="1258" xr:uid="{00000000-0005-0000-0000-00007F080000}"/>
    <cellStyle name="Linked Cell 28 2" xfId="1332" xr:uid="{00000000-0005-0000-0000-000080080000}"/>
    <cellStyle name="Linked Cell 3" xfId="163" xr:uid="{00000000-0005-0000-0000-000081080000}"/>
    <cellStyle name="Linked Cell 3 2" xfId="1457" xr:uid="{00000000-0005-0000-0000-000082080000}"/>
    <cellStyle name="Linked Cell 4" xfId="207" xr:uid="{00000000-0005-0000-0000-000083080000}"/>
    <cellStyle name="Linked Cell 4 2" xfId="1501" xr:uid="{00000000-0005-0000-0000-000084080000}"/>
    <cellStyle name="Linked Cell 5" xfId="250" xr:uid="{00000000-0005-0000-0000-000085080000}"/>
    <cellStyle name="Linked Cell 5 2" xfId="1544" xr:uid="{00000000-0005-0000-0000-000086080000}"/>
    <cellStyle name="Linked Cell 6" xfId="293" xr:uid="{00000000-0005-0000-0000-000087080000}"/>
    <cellStyle name="Linked Cell 6 2" xfId="1587" xr:uid="{00000000-0005-0000-0000-000088080000}"/>
    <cellStyle name="Linked Cell 7" xfId="336" xr:uid="{00000000-0005-0000-0000-000089080000}"/>
    <cellStyle name="Linked Cell 7 2" xfId="1630" xr:uid="{00000000-0005-0000-0000-00008A080000}"/>
    <cellStyle name="Linked Cell 8" xfId="379" xr:uid="{00000000-0005-0000-0000-00008B080000}"/>
    <cellStyle name="Linked Cell 8 2" xfId="1673" xr:uid="{00000000-0005-0000-0000-00008C080000}"/>
    <cellStyle name="Linked Cell 9" xfId="422" xr:uid="{00000000-0005-0000-0000-00008D080000}"/>
    <cellStyle name="Linked Cell 9 2" xfId="1716" xr:uid="{00000000-0005-0000-0000-00008E080000}"/>
    <cellStyle name="Neutral" xfId="8" builtinId="28" customBuiltin="1"/>
    <cellStyle name="Neutral 10" xfId="462" xr:uid="{00000000-0005-0000-0000-000092080000}"/>
    <cellStyle name="Neutral 10 2" xfId="1755" xr:uid="{00000000-0005-0000-0000-000093080000}"/>
    <cellStyle name="Neutral 11" xfId="506" xr:uid="{00000000-0005-0000-0000-000094080000}"/>
    <cellStyle name="Neutral 11 2" xfId="1798" xr:uid="{00000000-0005-0000-0000-000095080000}"/>
    <cellStyle name="Neutral 12" xfId="549" xr:uid="{00000000-0005-0000-0000-000096080000}"/>
    <cellStyle name="Neutral 12 2" xfId="1841" xr:uid="{00000000-0005-0000-0000-000097080000}"/>
    <cellStyle name="Neutral 13" xfId="592" xr:uid="{00000000-0005-0000-0000-000098080000}"/>
    <cellStyle name="Neutral 13 2" xfId="1884" xr:uid="{00000000-0005-0000-0000-000099080000}"/>
    <cellStyle name="Neutral 14" xfId="636" xr:uid="{00000000-0005-0000-0000-00009A080000}"/>
    <cellStyle name="Neutral 14 2" xfId="1927" xr:uid="{00000000-0005-0000-0000-00009B080000}"/>
    <cellStyle name="Neutral 15" xfId="680" xr:uid="{00000000-0005-0000-0000-00009C080000}"/>
    <cellStyle name="Neutral 15 2" xfId="1970" xr:uid="{00000000-0005-0000-0000-00009D080000}"/>
    <cellStyle name="Neutral 16" xfId="724" xr:uid="{00000000-0005-0000-0000-00009E080000}"/>
    <cellStyle name="Neutral 16 2" xfId="2013" xr:uid="{00000000-0005-0000-0000-00009F080000}"/>
    <cellStyle name="Neutral 17" xfId="768" xr:uid="{00000000-0005-0000-0000-0000A0080000}"/>
    <cellStyle name="Neutral 17 2" xfId="2056" xr:uid="{00000000-0005-0000-0000-0000A1080000}"/>
    <cellStyle name="Neutral 18" xfId="812" xr:uid="{00000000-0005-0000-0000-0000A2080000}"/>
    <cellStyle name="Neutral 18 2" xfId="2099" xr:uid="{00000000-0005-0000-0000-0000A3080000}"/>
    <cellStyle name="Neutral 19" xfId="856" xr:uid="{00000000-0005-0000-0000-0000A4080000}"/>
    <cellStyle name="Neutral 19 2" xfId="2143" xr:uid="{00000000-0005-0000-0000-0000A5080000}"/>
    <cellStyle name="Neutral 2" xfId="97" xr:uid="{00000000-0005-0000-0000-0000A6080000}"/>
    <cellStyle name="Neutral 2 2" xfId="114" xr:uid="{00000000-0005-0000-0000-0000A7080000}"/>
    <cellStyle name="Neutral 2 2 2" xfId="1395" xr:uid="{00000000-0005-0000-0000-0000A8080000}"/>
    <cellStyle name="Neutral 2 2 2 2" xfId="1410" xr:uid="{00000000-0005-0000-0000-0000A9080000}"/>
    <cellStyle name="Neutral 2 3" xfId="1285" xr:uid="{00000000-0005-0000-0000-0000AA080000}"/>
    <cellStyle name="Neutral 20" xfId="899" xr:uid="{00000000-0005-0000-0000-0000AB080000}"/>
    <cellStyle name="Neutral 20 2" xfId="2186" xr:uid="{00000000-0005-0000-0000-0000AC080000}"/>
    <cellStyle name="Neutral 21" xfId="942" xr:uid="{00000000-0005-0000-0000-0000AD080000}"/>
    <cellStyle name="Neutral 21 2" xfId="2229" xr:uid="{00000000-0005-0000-0000-0000AE080000}"/>
    <cellStyle name="Neutral 22" xfId="986" xr:uid="{00000000-0005-0000-0000-0000AF080000}"/>
    <cellStyle name="Neutral 22 2" xfId="2273" xr:uid="{00000000-0005-0000-0000-0000B0080000}"/>
    <cellStyle name="Neutral 23" xfId="1029" xr:uid="{00000000-0005-0000-0000-0000B1080000}"/>
    <cellStyle name="Neutral 23 2" xfId="2316" xr:uid="{00000000-0005-0000-0000-0000B2080000}"/>
    <cellStyle name="Neutral 24" xfId="1072" xr:uid="{00000000-0005-0000-0000-0000B3080000}"/>
    <cellStyle name="Neutral 24 2" xfId="2359" xr:uid="{00000000-0005-0000-0000-0000B4080000}"/>
    <cellStyle name="Neutral 25" xfId="1115" xr:uid="{00000000-0005-0000-0000-0000B5080000}"/>
    <cellStyle name="Neutral 25 2" xfId="2402" xr:uid="{00000000-0005-0000-0000-0000B6080000}"/>
    <cellStyle name="Neutral 26" xfId="1158" xr:uid="{00000000-0005-0000-0000-0000B7080000}"/>
    <cellStyle name="Neutral 26 2" xfId="2445" xr:uid="{00000000-0005-0000-0000-0000B8080000}"/>
    <cellStyle name="Neutral 27" xfId="1201" xr:uid="{00000000-0005-0000-0000-0000B9080000}"/>
    <cellStyle name="Neutral 27 2" xfId="2488" xr:uid="{00000000-0005-0000-0000-0000BA080000}"/>
    <cellStyle name="Neutral 28" xfId="1268" xr:uid="{00000000-0005-0000-0000-0000BB080000}"/>
    <cellStyle name="Neutral 28 2" xfId="1328" xr:uid="{00000000-0005-0000-0000-0000BC080000}"/>
    <cellStyle name="Neutral 3" xfId="159" xr:uid="{00000000-0005-0000-0000-0000BD080000}"/>
    <cellStyle name="Neutral 3 2" xfId="1453" xr:uid="{00000000-0005-0000-0000-0000BE080000}"/>
    <cellStyle name="Neutral 4" xfId="203" xr:uid="{00000000-0005-0000-0000-0000BF080000}"/>
    <cellStyle name="Neutral 4 2" xfId="1497" xr:uid="{00000000-0005-0000-0000-0000C0080000}"/>
    <cellStyle name="Neutral 5" xfId="246" xr:uid="{00000000-0005-0000-0000-0000C1080000}"/>
    <cellStyle name="Neutral 5 2" xfId="1540" xr:uid="{00000000-0005-0000-0000-0000C2080000}"/>
    <cellStyle name="Neutral 6" xfId="289" xr:uid="{00000000-0005-0000-0000-0000C3080000}"/>
    <cellStyle name="Neutral 6 2" xfId="1583" xr:uid="{00000000-0005-0000-0000-0000C4080000}"/>
    <cellStyle name="Neutral 7" xfId="332" xr:uid="{00000000-0005-0000-0000-0000C5080000}"/>
    <cellStyle name="Neutral 7 2" xfId="1626" xr:uid="{00000000-0005-0000-0000-0000C6080000}"/>
    <cellStyle name="Neutral 8" xfId="375" xr:uid="{00000000-0005-0000-0000-0000C7080000}"/>
    <cellStyle name="Neutral 8 2" xfId="1669" xr:uid="{00000000-0005-0000-0000-0000C8080000}"/>
    <cellStyle name="Neutral 9" xfId="418" xr:uid="{00000000-0005-0000-0000-0000C9080000}"/>
    <cellStyle name="Neutral 9 2" xfId="1712" xr:uid="{00000000-0005-0000-0000-0000CA080000}"/>
    <cellStyle name="Normal" xfId="0" builtinId="0"/>
    <cellStyle name="Normal 11" xfId="50" xr:uid="{00000000-0005-0000-0000-0000CC080000}"/>
    <cellStyle name="Normal 11 2" xfId="455" xr:uid="{00000000-0005-0000-0000-0000CD080000}"/>
    <cellStyle name="Normal 11 3" xfId="2525" xr:uid="{00000000-0005-0000-0000-0000CE080000}"/>
    <cellStyle name="Normal 12" xfId="48" xr:uid="{00000000-0005-0000-0000-0000CF080000}"/>
    <cellStyle name="Normal 12 2" xfId="499" xr:uid="{00000000-0005-0000-0000-0000D0080000}"/>
    <cellStyle name="Normal 12 3" xfId="2526" xr:uid="{00000000-0005-0000-0000-0000D1080000}"/>
    <cellStyle name="Normal 15" xfId="57" xr:uid="{00000000-0005-0000-0000-0000D2080000}"/>
    <cellStyle name="Normal 15 2" xfId="629" xr:uid="{00000000-0005-0000-0000-0000D3080000}"/>
    <cellStyle name="Normal 15 3" xfId="2527" xr:uid="{00000000-0005-0000-0000-0000D4080000}"/>
    <cellStyle name="Normal 16" xfId="58" xr:uid="{00000000-0005-0000-0000-0000D5080000}"/>
    <cellStyle name="Normal 16 2" xfId="673" xr:uid="{00000000-0005-0000-0000-0000D6080000}"/>
    <cellStyle name="Normal 16 3" xfId="2528" xr:uid="{00000000-0005-0000-0000-0000D7080000}"/>
    <cellStyle name="Normal 17" xfId="59" xr:uid="{00000000-0005-0000-0000-0000D8080000}"/>
    <cellStyle name="Normal 17 2" xfId="717" xr:uid="{00000000-0005-0000-0000-0000D9080000}"/>
    <cellStyle name="Normal 17 3" xfId="2529" xr:uid="{00000000-0005-0000-0000-0000DA080000}"/>
    <cellStyle name="Normal 18" xfId="54" xr:uid="{00000000-0005-0000-0000-0000DB080000}"/>
    <cellStyle name="Normal 18 2" xfId="761" xr:uid="{00000000-0005-0000-0000-0000DC080000}"/>
    <cellStyle name="Normal 18 3" xfId="2530" xr:uid="{00000000-0005-0000-0000-0000DD080000}"/>
    <cellStyle name="Normal 19" xfId="56" xr:uid="{00000000-0005-0000-0000-0000DE080000}"/>
    <cellStyle name="Normal 19 2" xfId="805" xr:uid="{00000000-0005-0000-0000-0000DF080000}"/>
    <cellStyle name="Normal 19 3" xfId="2531" xr:uid="{00000000-0005-0000-0000-0000E0080000}"/>
    <cellStyle name="Normal 2 2" xfId="106" xr:uid="{00000000-0005-0000-0000-0000E1080000}"/>
    <cellStyle name="Normal 2 3" xfId="1277" xr:uid="{00000000-0005-0000-0000-0000E2080000}"/>
    <cellStyle name="Normal 20" xfId="849" xr:uid="{00000000-0005-0000-0000-0000E3080000}"/>
    <cellStyle name="Normal 20 2" xfId="2136" xr:uid="{00000000-0005-0000-0000-0000E4080000}"/>
    <cellStyle name="Normal 23" xfId="979" xr:uid="{00000000-0005-0000-0000-0000E5080000}"/>
    <cellStyle name="Normal 23 2" xfId="2266" xr:uid="{00000000-0005-0000-0000-0000E6080000}"/>
    <cellStyle name="Normal 28" xfId="43" xr:uid="{00000000-0005-0000-0000-0000E7080000}"/>
    <cellStyle name="Normal 28 2" xfId="1320" xr:uid="{00000000-0005-0000-0000-0000E8080000}"/>
    <cellStyle name="Normal 28 3" xfId="2532" xr:uid="{00000000-0005-0000-0000-0000E9080000}"/>
    <cellStyle name="Normal 29" xfId="45" xr:uid="{00000000-0005-0000-0000-0000EA080000}"/>
    <cellStyle name="Normal 3" xfId="51" xr:uid="{00000000-0005-0000-0000-0000EB080000}"/>
    <cellStyle name="Normal 3 2" xfId="150" xr:uid="{00000000-0005-0000-0000-0000EC080000}"/>
    <cellStyle name="Normal 3 3" xfId="2524" xr:uid="{00000000-0005-0000-0000-0000ED080000}"/>
    <cellStyle name="Normal 30" xfId="49" xr:uid="{00000000-0005-0000-0000-0000EE080000}"/>
    <cellStyle name="Normal 31" xfId="42" xr:uid="{00000000-0005-0000-0000-0000EF080000}"/>
    <cellStyle name="Normal 32" xfId="47" xr:uid="{00000000-0005-0000-0000-0000F0080000}"/>
    <cellStyle name="Normal 34" xfId="46" xr:uid="{00000000-0005-0000-0000-0000F1080000}"/>
    <cellStyle name="Normal 35" xfId="52" xr:uid="{00000000-0005-0000-0000-0000F2080000}"/>
    <cellStyle name="Normal 37" xfId="53" xr:uid="{00000000-0005-0000-0000-0000F3080000}"/>
    <cellStyle name="Normal 38" xfId="55" xr:uid="{00000000-0005-0000-0000-0000F4080000}"/>
    <cellStyle name="Normal 4" xfId="152" xr:uid="{00000000-0005-0000-0000-0000F5080000}"/>
    <cellStyle name="Normal 4 2" xfId="1446" xr:uid="{00000000-0005-0000-0000-0000F6080000}"/>
    <cellStyle name="Normal 5" xfId="196" xr:uid="{00000000-0005-0000-0000-0000F7080000}"/>
    <cellStyle name="Normal 5 2" xfId="1490" xr:uid="{00000000-0005-0000-0000-0000F8080000}"/>
    <cellStyle name="Normal 6" xfId="61" xr:uid="{00000000-0005-0000-0000-0000F9080000}"/>
    <cellStyle name="Note" xfId="15" builtinId="10" customBuiltin="1"/>
    <cellStyle name="Note 10" xfId="469" xr:uid="{00000000-0005-0000-0000-0000FB080000}"/>
    <cellStyle name="Note 10 2" xfId="1762" xr:uid="{00000000-0005-0000-0000-0000FC080000}"/>
    <cellStyle name="Note 11" xfId="513" xr:uid="{00000000-0005-0000-0000-0000FD080000}"/>
    <cellStyle name="Note 11 2" xfId="1805" xr:uid="{00000000-0005-0000-0000-0000FE080000}"/>
    <cellStyle name="Note 12" xfId="556" xr:uid="{00000000-0005-0000-0000-0000FF080000}"/>
    <cellStyle name="Note 12 2" xfId="1848" xr:uid="{00000000-0005-0000-0000-000000090000}"/>
    <cellStyle name="Note 13" xfId="599" xr:uid="{00000000-0005-0000-0000-000001090000}"/>
    <cellStyle name="Note 13 2" xfId="1891" xr:uid="{00000000-0005-0000-0000-000002090000}"/>
    <cellStyle name="Note 14" xfId="643" xr:uid="{00000000-0005-0000-0000-000003090000}"/>
    <cellStyle name="Note 14 2" xfId="1934" xr:uid="{00000000-0005-0000-0000-000004090000}"/>
    <cellStyle name="Note 15" xfId="687" xr:uid="{00000000-0005-0000-0000-000005090000}"/>
    <cellStyle name="Note 15 2" xfId="1977" xr:uid="{00000000-0005-0000-0000-000006090000}"/>
    <cellStyle name="Note 16" xfId="731" xr:uid="{00000000-0005-0000-0000-000007090000}"/>
    <cellStyle name="Note 16 2" xfId="2020" xr:uid="{00000000-0005-0000-0000-000008090000}"/>
    <cellStyle name="Note 17" xfId="775" xr:uid="{00000000-0005-0000-0000-000009090000}"/>
    <cellStyle name="Note 17 2" xfId="2063" xr:uid="{00000000-0005-0000-0000-00000A090000}"/>
    <cellStyle name="Note 18" xfId="819" xr:uid="{00000000-0005-0000-0000-00000B090000}"/>
    <cellStyle name="Note 18 2" xfId="2106" xr:uid="{00000000-0005-0000-0000-00000C090000}"/>
    <cellStyle name="Note 19" xfId="863" xr:uid="{00000000-0005-0000-0000-00000D090000}"/>
    <cellStyle name="Note 19 2" xfId="2150" xr:uid="{00000000-0005-0000-0000-00000E090000}"/>
    <cellStyle name="Note 2" xfId="98" xr:uid="{00000000-0005-0000-0000-00000F090000}"/>
    <cellStyle name="Note 2 2" xfId="121" xr:uid="{00000000-0005-0000-0000-000010090000}"/>
    <cellStyle name="Note 2 2 2" xfId="1396" xr:uid="{00000000-0005-0000-0000-000011090000}"/>
    <cellStyle name="Note 2 2 2 2" xfId="1417" xr:uid="{00000000-0005-0000-0000-000012090000}"/>
    <cellStyle name="Note 2 3" xfId="1292" xr:uid="{00000000-0005-0000-0000-000013090000}"/>
    <cellStyle name="Note 20" xfId="906" xr:uid="{00000000-0005-0000-0000-000014090000}"/>
    <cellStyle name="Note 20 2" xfId="2193" xr:uid="{00000000-0005-0000-0000-000015090000}"/>
    <cellStyle name="Note 21" xfId="949" xr:uid="{00000000-0005-0000-0000-000016090000}"/>
    <cellStyle name="Note 21 2" xfId="2236" xr:uid="{00000000-0005-0000-0000-000017090000}"/>
    <cellStyle name="Note 22" xfId="993" xr:uid="{00000000-0005-0000-0000-000018090000}"/>
    <cellStyle name="Note 22 2" xfId="2280" xr:uid="{00000000-0005-0000-0000-000019090000}"/>
    <cellStyle name="Note 23" xfId="1036" xr:uid="{00000000-0005-0000-0000-00001A090000}"/>
    <cellStyle name="Note 23 2" xfId="2323" xr:uid="{00000000-0005-0000-0000-00001B090000}"/>
    <cellStyle name="Note 24" xfId="1079" xr:uid="{00000000-0005-0000-0000-00001C090000}"/>
    <cellStyle name="Note 24 2" xfId="2366" xr:uid="{00000000-0005-0000-0000-00001D090000}"/>
    <cellStyle name="Note 25" xfId="1122" xr:uid="{00000000-0005-0000-0000-00001E090000}"/>
    <cellStyle name="Note 25 2" xfId="2409" xr:uid="{00000000-0005-0000-0000-00001F090000}"/>
    <cellStyle name="Note 26" xfId="1165" xr:uid="{00000000-0005-0000-0000-000020090000}"/>
    <cellStyle name="Note 26 2" xfId="2452" xr:uid="{00000000-0005-0000-0000-000021090000}"/>
    <cellStyle name="Note 27" xfId="1208" xr:uid="{00000000-0005-0000-0000-000022090000}"/>
    <cellStyle name="Note 27 2" xfId="2495" xr:uid="{00000000-0005-0000-0000-000023090000}"/>
    <cellStyle name="Note 28" xfId="1269" xr:uid="{00000000-0005-0000-0000-000024090000}"/>
    <cellStyle name="Note 28 2" xfId="1335" xr:uid="{00000000-0005-0000-0000-000025090000}"/>
    <cellStyle name="Note 3" xfId="166" xr:uid="{00000000-0005-0000-0000-000026090000}"/>
    <cellStyle name="Note 3 2" xfId="1460" xr:uid="{00000000-0005-0000-0000-000027090000}"/>
    <cellStyle name="Note 4" xfId="210" xr:uid="{00000000-0005-0000-0000-000028090000}"/>
    <cellStyle name="Note 4 2" xfId="1504" xr:uid="{00000000-0005-0000-0000-000029090000}"/>
    <cellStyle name="Note 5" xfId="253" xr:uid="{00000000-0005-0000-0000-00002A090000}"/>
    <cellStyle name="Note 5 2" xfId="1547" xr:uid="{00000000-0005-0000-0000-00002B090000}"/>
    <cellStyle name="Note 6" xfId="296" xr:uid="{00000000-0005-0000-0000-00002C090000}"/>
    <cellStyle name="Note 6 2" xfId="1590" xr:uid="{00000000-0005-0000-0000-00002D090000}"/>
    <cellStyle name="Note 7" xfId="339" xr:uid="{00000000-0005-0000-0000-00002E090000}"/>
    <cellStyle name="Note 7 2" xfId="1633" xr:uid="{00000000-0005-0000-0000-00002F090000}"/>
    <cellStyle name="Note 8" xfId="382" xr:uid="{00000000-0005-0000-0000-000030090000}"/>
    <cellStyle name="Note 8 2" xfId="1676" xr:uid="{00000000-0005-0000-0000-000031090000}"/>
    <cellStyle name="Note 9" xfId="425" xr:uid="{00000000-0005-0000-0000-000032090000}"/>
    <cellStyle name="Note 9 2" xfId="1719" xr:uid="{00000000-0005-0000-0000-000033090000}"/>
    <cellStyle name="Output" xfId="10" builtinId="21" customBuiltin="1"/>
    <cellStyle name="Output 10" xfId="464" xr:uid="{00000000-0005-0000-0000-000034090000}"/>
    <cellStyle name="Output 10 2" xfId="1757" xr:uid="{00000000-0005-0000-0000-000035090000}"/>
    <cellStyle name="Output 11" xfId="508" xr:uid="{00000000-0005-0000-0000-000036090000}"/>
    <cellStyle name="Output 11 2" xfId="1800" xr:uid="{00000000-0005-0000-0000-000037090000}"/>
    <cellStyle name="Output 12" xfId="551" xr:uid="{00000000-0005-0000-0000-000038090000}"/>
    <cellStyle name="Output 12 2" xfId="1843" xr:uid="{00000000-0005-0000-0000-000039090000}"/>
    <cellStyle name="Output 13" xfId="594" xr:uid="{00000000-0005-0000-0000-00003A090000}"/>
    <cellStyle name="Output 13 2" xfId="1886" xr:uid="{00000000-0005-0000-0000-00003B090000}"/>
    <cellStyle name="Output 14" xfId="638" xr:uid="{00000000-0005-0000-0000-00003C090000}"/>
    <cellStyle name="Output 14 2" xfId="1929" xr:uid="{00000000-0005-0000-0000-00003D090000}"/>
    <cellStyle name="Output 15" xfId="682" xr:uid="{00000000-0005-0000-0000-00003E090000}"/>
    <cellStyle name="Output 15 2" xfId="1972" xr:uid="{00000000-0005-0000-0000-00003F090000}"/>
    <cellStyle name="Output 16" xfId="726" xr:uid="{00000000-0005-0000-0000-000040090000}"/>
    <cellStyle name="Output 16 2" xfId="2015" xr:uid="{00000000-0005-0000-0000-000041090000}"/>
    <cellStyle name="Output 17" xfId="770" xr:uid="{00000000-0005-0000-0000-000042090000}"/>
    <cellStyle name="Output 17 2" xfId="2058" xr:uid="{00000000-0005-0000-0000-000043090000}"/>
    <cellStyle name="Output 18" xfId="814" xr:uid="{00000000-0005-0000-0000-000044090000}"/>
    <cellStyle name="Output 18 2" xfId="2101" xr:uid="{00000000-0005-0000-0000-000045090000}"/>
    <cellStyle name="Output 19" xfId="858" xr:uid="{00000000-0005-0000-0000-000046090000}"/>
    <cellStyle name="Output 19 2" xfId="2145" xr:uid="{00000000-0005-0000-0000-000047090000}"/>
    <cellStyle name="Output 2" xfId="99" xr:uid="{00000000-0005-0000-0000-000048090000}"/>
    <cellStyle name="Output 2 2" xfId="116" xr:uid="{00000000-0005-0000-0000-000049090000}"/>
    <cellStyle name="Output 2 2 2" xfId="1397" xr:uid="{00000000-0005-0000-0000-00004A090000}"/>
    <cellStyle name="Output 2 2 2 2" xfId="1412" xr:uid="{00000000-0005-0000-0000-00004B090000}"/>
    <cellStyle name="Output 2 3" xfId="1287" xr:uid="{00000000-0005-0000-0000-00004C090000}"/>
    <cellStyle name="Output 20" xfId="901" xr:uid="{00000000-0005-0000-0000-00004D090000}"/>
    <cellStyle name="Output 20 2" xfId="2188" xr:uid="{00000000-0005-0000-0000-00004E090000}"/>
    <cellStyle name="Output 21" xfId="944" xr:uid="{00000000-0005-0000-0000-00004F090000}"/>
    <cellStyle name="Output 21 2" xfId="2231" xr:uid="{00000000-0005-0000-0000-000050090000}"/>
    <cellStyle name="Output 22" xfId="988" xr:uid="{00000000-0005-0000-0000-000051090000}"/>
    <cellStyle name="Output 22 2" xfId="2275" xr:uid="{00000000-0005-0000-0000-000052090000}"/>
    <cellStyle name="Output 23" xfId="1031" xr:uid="{00000000-0005-0000-0000-000053090000}"/>
    <cellStyle name="Output 23 2" xfId="2318" xr:uid="{00000000-0005-0000-0000-000054090000}"/>
    <cellStyle name="Output 24" xfId="1074" xr:uid="{00000000-0005-0000-0000-000055090000}"/>
    <cellStyle name="Output 24 2" xfId="2361" xr:uid="{00000000-0005-0000-0000-000056090000}"/>
    <cellStyle name="Output 25" xfId="1117" xr:uid="{00000000-0005-0000-0000-000057090000}"/>
    <cellStyle name="Output 25 2" xfId="2404" xr:uid="{00000000-0005-0000-0000-000058090000}"/>
    <cellStyle name="Output 26" xfId="1160" xr:uid="{00000000-0005-0000-0000-000059090000}"/>
    <cellStyle name="Output 26 2" xfId="2447" xr:uid="{00000000-0005-0000-0000-00005A090000}"/>
    <cellStyle name="Output 27" xfId="1203" xr:uid="{00000000-0005-0000-0000-00005B090000}"/>
    <cellStyle name="Output 27 2" xfId="2490" xr:uid="{00000000-0005-0000-0000-00005C090000}"/>
    <cellStyle name="Output 28" xfId="1270" xr:uid="{00000000-0005-0000-0000-00005D090000}"/>
    <cellStyle name="Output 28 2" xfId="1330" xr:uid="{00000000-0005-0000-0000-00005E090000}"/>
    <cellStyle name="Output 3" xfId="161" xr:uid="{00000000-0005-0000-0000-00005F090000}"/>
    <cellStyle name="Output 3 2" xfId="1455" xr:uid="{00000000-0005-0000-0000-000060090000}"/>
    <cellStyle name="Output 4" xfId="205" xr:uid="{00000000-0005-0000-0000-000061090000}"/>
    <cellStyle name="Output 4 2" xfId="1499" xr:uid="{00000000-0005-0000-0000-000062090000}"/>
    <cellStyle name="Output 5" xfId="248" xr:uid="{00000000-0005-0000-0000-000063090000}"/>
    <cellStyle name="Output 5 2" xfId="1542" xr:uid="{00000000-0005-0000-0000-000064090000}"/>
    <cellStyle name="Output 6" xfId="291" xr:uid="{00000000-0005-0000-0000-000065090000}"/>
    <cellStyle name="Output 6 2" xfId="1585" xr:uid="{00000000-0005-0000-0000-000066090000}"/>
    <cellStyle name="Output 7" xfId="334" xr:uid="{00000000-0005-0000-0000-000067090000}"/>
    <cellStyle name="Output 7 2" xfId="1628" xr:uid="{00000000-0005-0000-0000-000068090000}"/>
    <cellStyle name="Output 8" xfId="377" xr:uid="{00000000-0005-0000-0000-000069090000}"/>
    <cellStyle name="Output 8 2" xfId="1671" xr:uid="{00000000-0005-0000-0000-00006A090000}"/>
    <cellStyle name="Output 9" xfId="420" xr:uid="{00000000-0005-0000-0000-00006B090000}"/>
    <cellStyle name="Output 9 2" xfId="1714" xr:uid="{00000000-0005-0000-0000-00006C090000}"/>
    <cellStyle name="Percent" xfId="2534" builtinId="5"/>
    <cellStyle name="Title" xfId="1" builtinId="15" customBuiltin="1"/>
    <cellStyle name="Total" xfId="17" builtinId="25" customBuiltin="1"/>
    <cellStyle name="Total 10" xfId="471" xr:uid="{00000000-0005-0000-0000-000076090000}"/>
    <cellStyle name="Total 10 2" xfId="1764" xr:uid="{00000000-0005-0000-0000-000077090000}"/>
    <cellStyle name="Total 11" xfId="515" xr:uid="{00000000-0005-0000-0000-000078090000}"/>
    <cellStyle name="Total 11 2" xfId="1807" xr:uid="{00000000-0005-0000-0000-000079090000}"/>
    <cellStyle name="Total 12" xfId="558" xr:uid="{00000000-0005-0000-0000-00007A090000}"/>
    <cellStyle name="Total 12 2" xfId="1850" xr:uid="{00000000-0005-0000-0000-00007B090000}"/>
    <cellStyle name="Total 13" xfId="601" xr:uid="{00000000-0005-0000-0000-00007C090000}"/>
    <cellStyle name="Total 13 2" xfId="1893" xr:uid="{00000000-0005-0000-0000-00007D090000}"/>
    <cellStyle name="Total 14" xfId="645" xr:uid="{00000000-0005-0000-0000-00007E090000}"/>
    <cellStyle name="Total 14 2" xfId="1936" xr:uid="{00000000-0005-0000-0000-00007F090000}"/>
    <cellStyle name="Total 15" xfId="689" xr:uid="{00000000-0005-0000-0000-000080090000}"/>
    <cellStyle name="Total 15 2" xfId="1979" xr:uid="{00000000-0005-0000-0000-000081090000}"/>
    <cellStyle name="Total 16" xfId="733" xr:uid="{00000000-0005-0000-0000-000082090000}"/>
    <cellStyle name="Total 16 2" xfId="2022" xr:uid="{00000000-0005-0000-0000-000083090000}"/>
    <cellStyle name="Total 17" xfId="777" xr:uid="{00000000-0005-0000-0000-000084090000}"/>
    <cellStyle name="Total 17 2" xfId="2065" xr:uid="{00000000-0005-0000-0000-000085090000}"/>
    <cellStyle name="Total 18" xfId="821" xr:uid="{00000000-0005-0000-0000-000086090000}"/>
    <cellStyle name="Total 18 2" xfId="2108" xr:uid="{00000000-0005-0000-0000-000087090000}"/>
    <cellStyle name="Total 19" xfId="865" xr:uid="{00000000-0005-0000-0000-000088090000}"/>
    <cellStyle name="Total 19 2" xfId="2152" xr:uid="{00000000-0005-0000-0000-000089090000}"/>
    <cellStyle name="Total 2" xfId="105" xr:uid="{00000000-0005-0000-0000-00008A090000}"/>
    <cellStyle name="Total 2 2" xfId="123" xr:uid="{00000000-0005-0000-0000-00008B090000}"/>
    <cellStyle name="Total 2 2 2" xfId="1403" xr:uid="{00000000-0005-0000-0000-00008C090000}"/>
    <cellStyle name="Total 2 2 2 2" xfId="1419" xr:uid="{00000000-0005-0000-0000-00008D090000}"/>
    <cellStyle name="Total 2 3" xfId="1294" xr:uid="{00000000-0005-0000-0000-00008E090000}"/>
    <cellStyle name="Total 20" xfId="908" xr:uid="{00000000-0005-0000-0000-00008F090000}"/>
    <cellStyle name="Total 20 2" xfId="2195" xr:uid="{00000000-0005-0000-0000-000090090000}"/>
    <cellStyle name="Total 21" xfId="951" xr:uid="{00000000-0005-0000-0000-000091090000}"/>
    <cellStyle name="Total 21 2" xfId="2238" xr:uid="{00000000-0005-0000-0000-000092090000}"/>
    <cellStyle name="Total 22" xfId="995" xr:uid="{00000000-0005-0000-0000-000093090000}"/>
    <cellStyle name="Total 22 2" xfId="2282" xr:uid="{00000000-0005-0000-0000-000094090000}"/>
    <cellStyle name="Total 23" xfId="1038" xr:uid="{00000000-0005-0000-0000-000095090000}"/>
    <cellStyle name="Total 23 2" xfId="2325" xr:uid="{00000000-0005-0000-0000-000096090000}"/>
    <cellStyle name="Total 24" xfId="1081" xr:uid="{00000000-0005-0000-0000-000097090000}"/>
    <cellStyle name="Total 24 2" xfId="2368" xr:uid="{00000000-0005-0000-0000-000098090000}"/>
    <cellStyle name="Total 25" xfId="1124" xr:uid="{00000000-0005-0000-0000-000099090000}"/>
    <cellStyle name="Total 25 2" xfId="2411" xr:uid="{00000000-0005-0000-0000-00009A090000}"/>
    <cellStyle name="Total 26" xfId="1167" xr:uid="{00000000-0005-0000-0000-00009B090000}"/>
    <cellStyle name="Total 26 2" xfId="2454" xr:uid="{00000000-0005-0000-0000-00009C090000}"/>
    <cellStyle name="Total 27" xfId="1210" xr:uid="{00000000-0005-0000-0000-00009D090000}"/>
    <cellStyle name="Total 27 2" xfId="2497" xr:uid="{00000000-0005-0000-0000-00009E090000}"/>
    <cellStyle name="Total 28" xfId="1276" xr:uid="{00000000-0005-0000-0000-00009F090000}"/>
    <cellStyle name="Total 28 2" xfId="1337" xr:uid="{00000000-0005-0000-0000-0000A0090000}"/>
    <cellStyle name="Total 3" xfId="168" xr:uid="{00000000-0005-0000-0000-0000A1090000}"/>
    <cellStyle name="Total 3 2" xfId="1462" xr:uid="{00000000-0005-0000-0000-0000A2090000}"/>
    <cellStyle name="Total 4" xfId="212" xr:uid="{00000000-0005-0000-0000-0000A3090000}"/>
    <cellStyle name="Total 4 2" xfId="1506" xr:uid="{00000000-0005-0000-0000-0000A4090000}"/>
    <cellStyle name="Total 5" xfId="255" xr:uid="{00000000-0005-0000-0000-0000A5090000}"/>
    <cellStyle name="Total 5 2" xfId="1549" xr:uid="{00000000-0005-0000-0000-0000A6090000}"/>
    <cellStyle name="Total 6" xfId="298" xr:uid="{00000000-0005-0000-0000-0000A7090000}"/>
    <cellStyle name="Total 6 2" xfId="1592" xr:uid="{00000000-0005-0000-0000-0000A8090000}"/>
    <cellStyle name="Total 7" xfId="341" xr:uid="{00000000-0005-0000-0000-0000A9090000}"/>
    <cellStyle name="Total 7 2" xfId="1635" xr:uid="{00000000-0005-0000-0000-0000AA090000}"/>
    <cellStyle name="Total 8" xfId="384" xr:uid="{00000000-0005-0000-0000-0000AB090000}"/>
    <cellStyle name="Total 8 2" xfId="1678" xr:uid="{00000000-0005-0000-0000-0000AC090000}"/>
    <cellStyle name="Total 9" xfId="427" xr:uid="{00000000-0005-0000-0000-0000AD090000}"/>
    <cellStyle name="Total 9 2" xfId="1721" xr:uid="{00000000-0005-0000-0000-0000AE090000}"/>
    <cellStyle name="Warning Text" xfId="14" builtinId="11" customBuiltin="1"/>
    <cellStyle name="Warning Text 10" xfId="468" xr:uid="{00000000-0005-0000-0000-0000AF090000}"/>
    <cellStyle name="Warning Text 10 2" xfId="1761" xr:uid="{00000000-0005-0000-0000-0000B0090000}"/>
    <cellStyle name="Warning Text 11" xfId="512" xr:uid="{00000000-0005-0000-0000-0000B1090000}"/>
    <cellStyle name="Warning Text 11 2" xfId="1804" xr:uid="{00000000-0005-0000-0000-0000B2090000}"/>
    <cellStyle name="Warning Text 12" xfId="555" xr:uid="{00000000-0005-0000-0000-0000B3090000}"/>
    <cellStyle name="Warning Text 12 2" xfId="1847" xr:uid="{00000000-0005-0000-0000-0000B4090000}"/>
    <cellStyle name="Warning Text 13" xfId="598" xr:uid="{00000000-0005-0000-0000-0000B5090000}"/>
    <cellStyle name="Warning Text 13 2" xfId="1890" xr:uid="{00000000-0005-0000-0000-0000B6090000}"/>
    <cellStyle name="Warning Text 14" xfId="642" xr:uid="{00000000-0005-0000-0000-0000B7090000}"/>
    <cellStyle name="Warning Text 14 2" xfId="1933" xr:uid="{00000000-0005-0000-0000-0000B8090000}"/>
    <cellStyle name="Warning Text 15" xfId="686" xr:uid="{00000000-0005-0000-0000-0000B9090000}"/>
    <cellStyle name="Warning Text 15 2" xfId="1976" xr:uid="{00000000-0005-0000-0000-0000BA090000}"/>
    <cellStyle name="Warning Text 16" xfId="730" xr:uid="{00000000-0005-0000-0000-0000BB090000}"/>
    <cellStyle name="Warning Text 16 2" xfId="2019" xr:uid="{00000000-0005-0000-0000-0000BC090000}"/>
    <cellStyle name="Warning Text 17" xfId="774" xr:uid="{00000000-0005-0000-0000-0000BD090000}"/>
    <cellStyle name="Warning Text 17 2" xfId="2062" xr:uid="{00000000-0005-0000-0000-0000BE090000}"/>
    <cellStyle name="Warning Text 18" xfId="818" xr:uid="{00000000-0005-0000-0000-0000BF090000}"/>
    <cellStyle name="Warning Text 18 2" xfId="2105" xr:uid="{00000000-0005-0000-0000-0000C0090000}"/>
    <cellStyle name="Warning Text 19" xfId="862" xr:uid="{00000000-0005-0000-0000-0000C1090000}"/>
    <cellStyle name="Warning Text 19 2" xfId="2149" xr:uid="{00000000-0005-0000-0000-0000C2090000}"/>
    <cellStyle name="Warning Text 2" xfId="100" xr:uid="{00000000-0005-0000-0000-0000C3090000}"/>
    <cellStyle name="Warning Text 2 2" xfId="120" xr:uid="{00000000-0005-0000-0000-0000C4090000}"/>
    <cellStyle name="Warning Text 2 2 2" xfId="1398" xr:uid="{00000000-0005-0000-0000-0000C5090000}"/>
    <cellStyle name="Warning Text 2 2 2 2" xfId="1416" xr:uid="{00000000-0005-0000-0000-0000C6090000}"/>
    <cellStyle name="Warning Text 2 3" xfId="1291" xr:uid="{00000000-0005-0000-0000-0000C7090000}"/>
    <cellStyle name="Warning Text 20" xfId="905" xr:uid="{00000000-0005-0000-0000-0000C8090000}"/>
    <cellStyle name="Warning Text 20 2" xfId="2192" xr:uid="{00000000-0005-0000-0000-0000C9090000}"/>
    <cellStyle name="Warning Text 21" xfId="948" xr:uid="{00000000-0005-0000-0000-0000CA090000}"/>
    <cellStyle name="Warning Text 21 2" xfId="2235" xr:uid="{00000000-0005-0000-0000-0000CB090000}"/>
    <cellStyle name="Warning Text 22" xfId="992" xr:uid="{00000000-0005-0000-0000-0000CC090000}"/>
    <cellStyle name="Warning Text 22 2" xfId="2279" xr:uid="{00000000-0005-0000-0000-0000CD090000}"/>
    <cellStyle name="Warning Text 23" xfId="1035" xr:uid="{00000000-0005-0000-0000-0000CE090000}"/>
    <cellStyle name="Warning Text 23 2" xfId="2322" xr:uid="{00000000-0005-0000-0000-0000CF090000}"/>
    <cellStyle name="Warning Text 24" xfId="1078" xr:uid="{00000000-0005-0000-0000-0000D0090000}"/>
    <cellStyle name="Warning Text 24 2" xfId="2365" xr:uid="{00000000-0005-0000-0000-0000D1090000}"/>
    <cellStyle name="Warning Text 25" xfId="1121" xr:uid="{00000000-0005-0000-0000-0000D2090000}"/>
    <cellStyle name="Warning Text 25 2" xfId="2408" xr:uid="{00000000-0005-0000-0000-0000D3090000}"/>
    <cellStyle name="Warning Text 26" xfId="1164" xr:uid="{00000000-0005-0000-0000-0000D4090000}"/>
    <cellStyle name="Warning Text 26 2" xfId="2451" xr:uid="{00000000-0005-0000-0000-0000D5090000}"/>
    <cellStyle name="Warning Text 27" xfId="1207" xr:uid="{00000000-0005-0000-0000-0000D6090000}"/>
    <cellStyle name="Warning Text 27 2" xfId="2494" xr:uid="{00000000-0005-0000-0000-0000D7090000}"/>
    <cellStyle name="Warning Text 28" xfId="1271" xr:uid="{00000000-0005-0000-0000-0000D8090000}"/>
    <cellStyle name="Warning Text 28 2" xfId="1334" xr:uid="{00000000-0005-0000-0000-0000D9090000}"/>
    <cellStyle name="Warning Text 3" xfId="165" xr:uid="{00000000-0005-0000-0000-0000DA090000}"/>
    <cellStyle name="Warning Text 3 2" xfId="1459" xr:uid="{00000000-0005-0000-0000-0000DB090000}"/>
    <cellStyle name="Warning Text 4" xfId="209" xr:uid="{00000000-0005-0000-0000-0000DC090000}"/>
    <cellStyle name="Warning Text 4 2" xfId="1503" xr:uid="{00000000-0005-0000-0000-0000DD090000}"/>
    <cellStyle name="Warning Text 5" xfId="252" xr:uid="{00000000-0005-0000-0000-0000DE090000}"/>
    <cellStyle name="Warning Text 5 2" xfId="1546" xr:uid="{00000000-0005-0000-0000-0000DF090000}"/>
    <cellStyle name="Warning Text 6" xfId="295" xr:uid="{00000000-0005-0000-0000-0000E0090000}"/>
    <cellStyle name="Warning Text 6 2" xfId="1589" xr:uid="{00000000-0005-0000-0000-0000E1090000}"/>
    <cellStyle name="Warning Text 7" xfId="338" xr:uid="{00000000-0005-0000-0000-0000E2090000}"/>
    <cellStyle name="Warning Text 7 2" xfId="1632" xr:uid="{00000000-0005-0000-0000-0000E3090000}"/>
    <cellStyle name="Warning Text 8" xfId="381" xr:uid="{00000000-0005-0000-0000-0000E4090000}"/>
    <cellStyle name="Warning Text 8 2" xfId="1675" xr:uid="{00000000-0005-0000-0000-0000E5090000}"/>
    <cellStyle name="Warning Text 9" xfId="424" xr:uid="{00000000-0005-0000-0000-0000E6090000}"/>
    <cellStyle name="Warning Text 9 2" xfId="1718" xr:uid="{00000000-0005-0000-0000-0000E709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microsoft.com/office/2017/06/relationships/richStyles" Target="richData/rich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77" Type="http://schemas.microsoft.com/office/2017/06/relationships/rdRichValueTypes" Target="richData/rdRichValueTypes.xml"/><Relationship Id="rId8" Type="http://schemas.openxmlformats.org/officeDocument/2006/relationships/worksheet" Target="worksheets/sheet8.xml"/><Relationship Id="rId51" Type="http://schemas.openxmlformats.org/officeDocument/2006/relationships/worksheet" Target="worksheets/sheet51.xml"/><Relationship Id="rId72" Type="http://schemas.microsoft.com/office/2017/06/relationships/rdRichValue" Target="richData/rdrichvalue.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eetMetadata" Target="metadata.xml"/><Relationship Id="rId75" Type="http://schemas.microsoft.com/office/2017/06/relationships/rdSupportingPropertyBagStructure" Target="richData/rdsupportingpropertybagstructure.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microsoft.com/office/2017/06/relationships/rdRichValueStructure" Target="richData/rdrichvaluestructure.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microsoft.com/office/2017/06/relationships/rdSupportingPropertyBag" Target="richData/rdsupportingpropertybag.xml"/><Relationship Id="rId7" Type="http://schemas.openxmlformats.org/officeDocument/2006/relationships/worksheet" Target="worksheets/sheet7.xml"/><Relationship Id="rId71" Type="http://schemas.microsoft.com/office/2022/10/relationships/richValueRel" Target="richData/richValueRel.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png"/><Relationship Id="rId1" Type="http://schemas.openxmlformats.org/officeDocument/2006/relationships/hyperlink" Target="http://en.wikipedia.org/wiki/File:Flag_of_Italy.svg"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4.png"/><Relationship Id="rId1" Type="http://schemas.openxmlformats.org/officeDocument/2006/relationships/hyperlink" Target="http://en.wikipedia.org/wiki/File:Flag_of_Russia.svg"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hyperlink" Target="http://en.wikipedia.org/wiki/Image:Flag_of_Namibia.svg"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http://en.wikipedia.org/wiki/Image:Flag_of_Algeria.svg"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http://en.wikipedia.org/wiki/Image:Flag_of_Cape_Verde.svg"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hyperlink" Target="http://en.wikipedia.org/wiki/Image:Flag_of_Gabon.svg"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hyperlink" Target="http://en.wikipedia.org/wiki/Image:Flag_of_Morocco.svg"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http://en.wikipedia.org/wiki/Image:Flag_of_Egypt.svg"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hyperlink" Target="http://en.wikipedia.org/wiki/Image:Flag_of_Swaziland.svg"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hyperlink" Target="http://en.wikipedia.org/wiki/Image:Flag_of_Angola.svg"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hyperlink" Target="http://en.wikipedia.org/wiki/Image:Flag_of_Sao_Tome_and_Principe.svg"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hyperlink" Target="http://en.wikipedia.org/wiki/Image:Flag_of_Sudan.svg"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hyperlink" Target="http://en.wikipedia.org/wiki/Image:Flag_of_Ghana.sv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hyperlink" Target="http://en.wikipedia.org/wiki/Image:Flag_of_Djibouti.svg"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hyperlink" Target="http://en.wikipedia.org/wiki/Image:Flag_of_Mauritania.svg"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hyperlink" Target="http://en.wikipedia.org/wiki/Image:Flag_of_Guinea.svg"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hyperlink" Target="http://en.wikipedia.org/wiki/Image:Flag_of_The_Gambia.svg"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hyperlink" Target="http://en.wikipedia.org/wiki/Image:Flag_of_Lesotho.svg"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hyperlink" Target="http://en.wikipedia.org/wiki/Image:Flag_of_Zimbabwe.svg"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hyperlink" Target="http://en.wikipedia.org/wiki/Image:Flag_of_Cameroon.svg"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hyperlink" Target="http://en.wikipedia.org/wiki/Image:Flag_of_Senegal.svg"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http://en.wikipedia.org/wiki/Image:Flag_of_the_Comoros.svg"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hyperlink" Target="http://en.wikipedia.org/wiki/Image:Flag_of_Chad.svg"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hyperlink" Target="http://en.wikipedia.org/wiki/File:Flag_of_Europe.svg"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hyperlink" Target="http://en.wikipedia.org/wiki/Image:Flag_of_Uganda.svg"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hyperlink" Target="http://en.wikipedia.org/wiki/Image:Flag_of_Cote_d'Ivoire.svg"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hyperlink" Target="http://en.wikipedia.org/wiki/Image:Flag_of_Mozambique.svg" TargetMode="External"/></Relationships>
</file>

<file path=xl/drawings/_rels/drawing43.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hyperlink" Target="http://en.wikipedia.org/wiki/Image:Flag_of_Togo.svg" TargetMode="External"/></Relationships>
</file>

<file path=xl/drawings/_rels/drawing44.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hyperlink" Target="http://en.wikipedia.org/wiki/Image:Flag_of_Rwanda.svg" TargetMode="External"/></Relationships>
</file>

<file path=xl/drawings/_rels/drawing45.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hyperlink" Target="http://en.wikipedia.org/wiki/Image:Flag_of_the_Republic_of_the_Congo.svg" TargetMode="External"/></Relationships>
</file>

<file path=xl/drawings/_rels/drawing46.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hyperlink" Target="http://en.wikipedia.org/wiki/Image:Flag_of_Burkina_Faso.svg" TargetMode="External"/></Relationships>
</file>

<file path=xl/drawings/_rels/drawing47.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hyperlink" Target="http://en.wikipedia.org/wiki/Image:Flag_of_Kenya.svg" TargetMode="External"/></Relationships>
</file>

<file path=xl/drawings/_rels/drawing48.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hyperlink" Target="http://en.wikipedia.org/wiki/Image:Flag_of_Benin.svg" TargetMode="External"/></Relationships>
</file>

<file path=xl/drawings/_rels/drawing49.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hyperlink" Target="http://en.wikipedia.org/wiki/Image:Flag_of_Mali.svg"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hyperlink" Target="http://en.wikipedia.org/wiki/File:Flag_of_Europe.svg" TargetMode="External"/><Relationship Id="rId5" Type="http://schemas.openxmlformats.org/officeDocument/2006/relationships/image" Target="../media/image4.png"/><Relationship Id="rId4" Type="http://schemas.openxmlformats.org/officeDocument/2006/relationships/image" Target="../media/image7.png"/></Relationships>
</file>

<file path=xl/drawings/_rels/drawing50.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hyperlink" Target="http://en.wikipedia.org/wiki/Image:Flag_of_Ethiopia.svg" TargetMode="External"/></Relationships>
</file>

<file path=xl/drawings/_rels/drawing51.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hyperlink" Target="http://en.wikipedia.org/wiki/Image:Flag_of_the_Central_African_Republic.svg" TargetMode="External"/></Relationships>
</file>

<file path=xl/drawings/_rels/drawing52.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hyperlink" Target="http://en.wikipedia.org/wiki/Image:Flag_of_Zambia.svg" TargetMode="External"/></Relationships>
</file>

<file path=xl/drawings/_rels/drawing53.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hyperlink" Target="http://en.wikipedia.org/wiki/Image:Flag_of_Madagascar.svg" TargetMode="External"/></Relationships>
</file>

<file path=xl/drawings/_rels/drawing54.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hyperlink" Target="http://en.wikipedia.org/wiki/Image:Flag_of_Niger.svg" TargetMode="External"/></Relationships>
</file>

<file path=xl/drawings/_rels/drawing55.xml.rels><?xml version="1.0" encoding="UTF-8" standalone="yes"?>
<Relationships xmlns="http://schemas.openxmlformats.org/package/2006/relationships"><Relationship Id="rId2" Type="http://schemas.openxmlformats.org/officeDocument/2006/relationships/image" Target="../media/image58.png"/><Relationship Id="rId1" Type="http://schemas.openxmlformats.org/officeDocument/2006/relationships/hyperlink" Target="http://en.wikipedia.org/wiki/Image:Flag_of_Eritrea.svg" TargetMode="External"/></Relationships>
</file>

<file path=xl/drawings/_rels/drawing56.xml.rels><?xml version="1.0" encoding="UTF-8" standalone="yes"?>
<Relationships xmlns="http://schemas.openxmlformats.org/package/2006/relationships"><Relationship Id="rId2" Type="http://schemas.openxmlformats.org/officeDocument/2006/relationships/image" Target="../media/image59.png"/><Relationship Id="rId1" Type="http://schemas.openxmlformats.org/officeDocument/2006/relationships/hyperlink" Target="http://en.wikipedia.org/wiki/Image:Flag_of_Sierra_Leone.svg" TargetMode="External"/></Relationships>
</file>

<file path=xl/drawings/_rels/drawing57.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hyperlink" Target="http://en.wikipedia.org/wiki/Image:Flag_of_the_Democratic_Republic_of_the_Congo.svg" TargetMode="External"/></Relationships>
</file>

<file path=xl/drawings/_rels/drawing58.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hyperlink" Target="http://en.wikipedia.org/wiki/Image:Flag_of_Tanzania.svg" TargetMode="External"/></Relationships>
</file>

<file path=xl/drawings/_rels/drawing59.xml.rels><?xml version="1.0" encoding="UTF-8" standalone="yes"?>
<Relationships xmlns="http://schemas.openxmlformats.org/package/2006/relationships"><Relationship Id="rId2" Type="http://schemas.openxmlformats.org/officeDocument/2006/relationships/image" Target="../media/image62.png"/><Relationship Id="rId1" Type="http://schemas.openxmlformats.org/officeDocument/2006/relationships/hyperlink" Target="http://en.wikipedia.org/wiki/Image:Flag_of_Guinea-Bissau.svg"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http://en.wikipedia.org/wiki/File:Flag_of_Germany.svg" TargetMode="External"/><Relationship Id="rId4" Type="http://schemas.openxmlformats.org/officeDocument/2006/relationships/image" Target="../media/image4.png"/></Relationships>
</file>

<file path=xl/drawings/_rels/drawing60.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hyperlink" Target="http://en.wikipedia.org/wiki/Image:Flag_of_Malawi.svg" TargetMode="External"/></Relationships>
</file>

<file path=xl/drawings/_rels/drawing61.xml.rels><?xml version="1.0" encoding="UTF-8" standalone="yes"?>
<Relationships xmlns="http://schemas.openxmlformats.org/package/2006/relationships"><Relationship Id="rId2" Type="http://schemas.openxmlformats.org/officeDocument/2006/relationships/image" Target="../media/image64.png"/><Relationship Id="rId1" Type="http://schemas.openxmlformats.org/officeDocument/2006/relationships/hyperlink" Target="http://en.wikipedia.org/wiki/Image:Flag_of_Burundi.svg" TargetMode="External"/></Relationships>
</file>

<file path=xl/drawings/_rels/drawing62.xml.rels><?xml version="1.0" encoding="UTF-8" standalone="yes"?>
<Relationships xmlns="http://schemas.openxmlformats.org/package/2006/relationships"><Relationship Id="rId2" Type="http://schemas.openxmlformats.org/officeDocument/2006/relationships/image" Target="../media/image65.png"/><Relationship Id="rId1" Type="http://schemas.openxmlformats.org/officeDocument/2006/relationships/hyperlink" Target="http://en.wikipedia.org/wiki/Image:Flag_of_Somalia.svg" TargetMode="External"/></Relationships>
</file>

<file path=xl/drawings/_rels/drawing63.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hyperlink" Target="http://en.wikipedia.org/wiki/Image:Flag_of_Liberia.svg" TargetMode="External"/></Relationships>
</file>

<file path=xl/drawings/_rels/drawing64.xml.rels><?xml version="1.0" encoding="UTF-8" standalone="yes"?>
<Relationships xmlns="http://schemas.openxmlformats.org/package/2006/relationships"><Relationship Id="rId2" Type="http://schemas.openxmlformats.org/officeDocument/2006/relationships/image" Target="../media/image67.png"/><Relationship Id="rId1" Type="http://schemas.openxmlformats.org/officeDocument/2006/relationships/hyperlink" Target="http://en.wikipedia.org/wiki/Image:Flag_of_Western_Sahara.svg" TargetMode="External"/></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hyperlink" Target="http://en.wikipedia.org/wiki/File:Flag_of_France.sv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hyperlink" Target="http://en.wikipedia.org/wiki/File:Flag_of_the_United_Kingdom.svg"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106680</xdr:colOff>
      <xdr:row>11</xdr:row>
      <xdr:rowOff>106680</xdr:rowOff>
    </xdr:to>
    <xdr:pic>
      <xdr:nvPicPr>
        <xdr:cNvPr id="2" name="Picture 1" descr="Increase">
          <a:extLst>
            <a:ext uri="{FF2B5EF4-FFF2-40B4-BE49-F238E27FC236}">
              <a16:creationId xmlns:a16="http://schemas.microsoft.com/office/drawing/2014/main" id="{8307E7B4-D024-8357-C425-195DA511A4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1580" y="213360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3" name="Picture 2" descr="Increase">
          <a:extLst>
            <a:ext uri="{FF2B5EF4-FFF2-40B4-BE49-F238E27FC236}">
              <a16:creationId xmlns:a16="http://schemas.microsoft.com/office/drawing/2014/main" id="{424B27B9-96E7-FCCA-BE5B-D56903A51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1580" y="213360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4" name="Picture 3" descr="Increase">
          <a:extLst>
            <a:ext uri="{FF2B5EF4-FFF2-40B4-BE49-F238E27FC236}">
              <a16:creationId xmlns:a16="http://schemas.microsoft.com/office/drawing/2014/main" id="{22EFCF59-7673-C7EA-BEEE-BAF003B9B1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1580" y="195072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5" name="Picture 4" descr="Increase">
          <a:extLst>
            <a:ext uri="{FF2B5EF4-FFF2-40B4-BE49-F238E27FC236}">
              <a16:creationId xmlns:a16="http://schemas.microsoft.com/office/drawing/2014/main" id="{0553DBDD-AD0B-A050-A091-4332CE89C2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1580" y="213360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43961</xdr:colOff>
      <xdr:row>3</xdr:row>
      <xdr:rowOff>17585</xdr:rowOff>
    </xdr:from>
    <xdr:to>
      <xdr:col>1</xdr:col>
      <xdr:colOff>254976</xdr:colOff>
      <xdr:row>4</xdr:row>
      <xdr:rowOff>0</xdr:rowOff>
    </xdr:to>
    <xdr:pic>
      <xdr:nvPicPr>
        <xdr:cNvPr id="4" name="Picture 55" descr="http://upload.wikimedia.org/wikipedia/commons/thumb/0/03/Flag_of_Italy.svg/22px-Flag_of_Italy.svg.png">
          <a:hlinkClick xmlns:r="http://schemas.openxmlformats.org/officeDocument/2006/relationships" r:id="rId1" tooltip="Flag of Italy.svg"/>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3530" y="597877"/>
          <a:ext cx="211015" cy="149469"/>
        </a:xfrm>
        <a:prstGeom prst="rect">
          <a:avLst/>
        </a:prstGeom>
        <a:noFill/>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2" name="Picture 1" descr="Increase">
          <a:extLst>
            <a:ext uri="{FF2B5EF4-FFF2-40B4-BE49-F238E27FC236}">
              <a16:creationId xmlns:a16="http://schemas.microsoft.com/office/drawing/2014/main" id="{AC22AB90-19F1-2D9D-7E2F-21DF9AC87D4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72212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3" name="Picture 2" descr="Increase">
          <a:extLst>
            <a:ext uri="{FF2B5EF4-FFF2-40B4-BE49-F238E27FC236}">
              <a16:creationId xmlns:a16="http://schemas.microsoft.com/office/drawing/2014/main" id="{4F376F7A-6C3D-41F5-10DA-35F9A569AF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96596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845820</xdr:colOff>
      <xdr:row>10</xdr:row>
      <xdr:rowOff>0</xdr:rowOff>
    </xdr:from>
    <xdr:to>
      <xdr:col>1</xdr:col>
      <xdr:colOff>30480</xdr:colOff>
      <xdr:row>10</xdr:row>
      <xdr:rowOff>106680</xdr:rowOff>
    </xdr:to>
    <xdr:pic>
      <xdr:nvPicPr>
        <xdr:cNvPr id="3" name="Picture 2" descr="Increase">
          <a:extLst>
            <a:ext uri="{FF2B5EF4-FFF2-40B4-BE49-F238E27FC236}">
              <a16:creationId xmlns:a16="http://schemas.microsoft.com/office/drawing/2014/main" id="{407BED7E-D182-F210-2E0A-8E70FD7C14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5820" y="181356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845820</xdr:colOff>
      <xdr:row>11</xdr:row>
      <xdr:rowOff>0</xdr:rowOff>
    </xdr:from>
    <xdr:to>
      <xdr:col>1</xdr:col>
      <xdr:colOff>30480</xdr:colOff>
      <xdr:row>11</xdr:row>
      <xdr:rowOff>106680</xdr:rowOff>
    </xdr:to>
    <xdr:pic>
      <xdr:nvPicPr>
        <xdr:cNvPr id="5" name="Picture 4" descr="Increase">
          <a:extLst>
            <a:ext uri="{FF2B5EF4-FFF2-40B4-BE49-F238E27FC236}">
              <a16:creationId xmlns:a16="http://schemas.microsoft.com/office/drawing/2014/main" id="{E279CD78-C6E0-58BC-05C8-83EA45D269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5820" y="208026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160020</xdr:colOff>
      <xdr:row>1</xdr:row>
      <xdr:rowOff>0</xdr:rowOff>
    </xdr:from>
    <xdr:to>
      <xdr:col>0</xdr:col>
      <xdr:colOff>777240</xdr:colOff>
      <xdr:row>3</xdr:row>
      <xdr:rowOff>26817</xdr:rowOff>
    </xdr:to>
    <xdr:pic>
      <xdr:nvPicPr>
        <xdr:cNvPr id="6" name="Picture 5" descr="Flag of Spain">
          <a:extLst>
            <a:ext uri="{FF2B5EF4-FFF2-40B4-BE49-F238E27FC236}">
              <a16:creationId xmlns:a16="http://schemas.microsoft.com/office/drawing/2014/main" id="{7EE9B7C9-43F3-6B29-5822-BFB74EF062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0020" y="228600"/>
          <a:ext cx="617220" cy="415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61545</xdr:colOff>
      <xdr:row>3</xdr:row>
      <xdr:rowOff>0</xdr:rowOff>
    </xdr:from>
    <xdr:to>
      <xdr:col>1</xdr:col>
      <xdr:colOff>272560</xdr:colOff>
      <xdr:row>3</xdr:row>
      <xdr:rowOff>140677</xdr:rowOff>
    </xdr:to>
    <xdr:pic>
      <xdr:nvPicPr>
        <xdr:cNvPr id="2" name="Picture 55" descr="http://upload.wikimedia.org/wikipedia/commons/thumb/f/f3/Flag_of_Russia.svg/22px-Flag_of_Russia.svg.png">
          <a:hlinkClick xmlns:r="http://schemas.openxmlformats.org/officeDocument/2006/relationships" r:id="rId1" tooltip="Flag of Russia.sv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1114" y="580292"/>
          <a:ext cx="211015" cy="140677"/>
        </a:xfrm>
        <a:prstGeom prst="rect">
          <a:avLst/>
        </a:prstGeom>
        <a:noFill/>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3" name="Picture 2" descr="Increase">
          <a:extLst>
            <a:ext uri="{FF2B5EF4-FFF2-40B4-BE49-F238E27FC236}">
              <a16:creationId xmlns:a16="http://schemas.microsoft.com/office/drawing/2014/main" id="{05EB39B2-50F2-628C-38B2-AD6C7534F3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72212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4" name="Picture 3" descr="Increase">
          <a:extLst>
            <a:ext uri="{FF2B5EF4-FFF2-40B4-BE49-F238E27FC236}">
              <a16:creationId xmlns:a16="http://schemas.microsoft.com/office/drawing/2014/main" id="{34145D57-31C0-D231-9098-8FE50B99603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96596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15240</xdr:colOff>
      <xdr:row>1</xdr:row>
      <xdr:rowOff>7620</xdr:rowOff>
    </xdr:from>
    <xdr:to>
      <xdr:col>1</xdr:col>
      <xdr:colOff>53340</xdr:colOff>
      <xdr:row>4</xdr:row>
      <xdr:rowOff>6155</xdr:rowOff>
    </xdr:to>
    <xdr:pic>
      <xdr:nvPicPr>
        <xdr:cNvPr id="3" name="Picture 2" descr="Flag of China">
          <a:extLst>
            <a:ext uri="{FF2B5EF4-FFF2-40B4-BE49-F238E27FC236}">
              <a16:creationId xmlns:a16="http://schemas.microsoft.com/office/drawing/2014/main" id="{FFFBCD47-91C3-C752-7667-3588B6DDD0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 y="236220"/>
          <a:ext cx="960120" cy="577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6" name="Picture 5" descr="Increase">
          <a:extLst>
            <a:ext uri="{FF2B5EF4-FFF2-40B4-BE49-F238E27FC236}">
              <a16:creationId xmlns:a16="http://schemas.microsoft.com/office/drawing/2014/main" id="{2219199C-4259-8A66-ABBF-6B9991BDDC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2020" y="180594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7" name="Picture 6" descr="Increase">
          <a:extLst>
            <a:ext uri="{FF2B5EF4-FFF2-40B4-BE49-F238E27FC236}">
              <a16:creationId xmlns:a16="http://schemas.microsoft.com/office/drawing/2014/main" id="{097C50AC-52E2-FB2B-8E00-F498CEB5B4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2020" y="207264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1</xdr:col>
      <xdr:colOff>106680</xdr:colOff>
      <xdr:row>10</xdr:row>
      <xdr:rowOff>106680</xdr:rowOff>
    </xdr:to>
    <xdr:pic>
      <xdr:nvPicPr>
        <xdr:cNvPr id="3" name="Picture 2" descr="Increase">
          <a:extLst>
            <a:ext uri="{FF2B5EF4-FFF2-40B4-BE49-F238E27FC236}">
              <a16:creationId xmlns:a16="http://schemas.microsoft.com/office/drawing/2014/main" id="{85D279D2-5E04-4FFA-9DC8-27AFA1D6F4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 y="180594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4" name="Picture 3" descr="Increase">
          <a:extLst>
            <a:ext uri="{FF2B5EF4-FFF2-40B4-BE49-F238E27FC236}">
              <a16:creationId xmlns:a16="http://schemas.microsoft.com/office/drawing/2014/main" id="{8059D479-7F49-40B7-9AE4-99845B40D4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 y="207264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121920</xdr:colOff>
      <xdr:row>1</xdr:row>
      <xdr:rowOff>0</xdr:rowOff>
    </xdr:from>
    <xdr:to>
      <xdr:col>0</xdr:col>
      <xdr:colOff>899160</xdr:colOff>
      <xdr:row>3</xdr:row>
      <xdr:rowOff>159434</xdr:rowOff>
    </xdr:to>
    <xdr:pic>
      <xdr:nvPicPr>
        <xdr:cNvPr id="5" name="Picture 4" descr="Flag of Brazil">
          <a:extLst>
            <a:ext uri="{FF2B5EF4-FFF2-40B4-BE49-F238E27FC236}">
              <a16:creationId xmlns:a16="http://schemas.microsoft.com/office/drawing/2014/main" id="{DE405710-2BCA-7A3D-D52F-4E74BB8F7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228600"/>
          <a:ext cx="777240" cy="548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8" name="Picture 7" descr="Increase">
          <a:extLst>
            <a:ext uri="{FF2B5EF4-FFF2-40B4-BE49-F238E27FC236}">
              <a16:creationId xmlns:a16="http://schemas.microsoft.com/office/drawing/2014/main" id="{5DA6664E-865A-D356-FB51-F1EF9B4C2C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 y="180594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9" name="Picture 8" descr="Increase">
          <a:extLst>
            <a:ext uri="{FF2B5EF4-FFF2-40B4-BE49-F238E27FC236}">
              <a16:creationId xmlns:a16="http://schemas.microsoft.com/office/drawing/2014/main" id="{BED998C9-43D0-203A-69BC-14E29535C0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 y="207264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198120</xdr:rowOff>
    </xdr:from>
    <xdr:to>
      <xdr:col>1</xdr:col>
      <xdr:colOff>30480</xdr:colOff>
      <xdr:row>4</xdr:row>
      <xdr:rowOff>15240</xdr:rowOff>
    </xdr:to>
    <xdr:pic>
      <xdr:nvPicPr>
        <xdr:cNvPr id="2" name="Picture 1" descr="Flag of Nigeria">
          <a:extLst>
            <a:ext uri="{FF2B5EF4-FFF2-40B4-BE49-F238E27FC236}">
              <a16:creationId xmlns:a16="http://schemas.microsoft.com/office/drawing/2014/main" id="{4E957260-B400-6AAD-F19E-1992BB726F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8120"/>
          <a:ext cx="1242060" cy="617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1158240</xdr:colOff>
      <xdr:row>11</xdr:row>
      <xdr:rowOff>0</xdr:rowOff>
    </xdr:from>
    <xdr:to>
      <xdr:col>1</xdr:col>
      <xdr:colOff>53340</xdr:colOff>
      <xdr:row>11</xdr:row>
      <xdr:rowOff>106680</xdr:rowOff>
    </xdr:to>
    <xdr:pic>
      <xdr:nvPicPr>
        <xdr:cNvPr id="3" name="Picture 2" descr="Increase">
          <a:extLst>
            <a:ext uri="{FF2B5EF4-FFF2-40B4-BE49-F238E27FC236}">
              <a16:creationId xmlns:a16="http://schemas.microsoft.com/office/drawing/2014/main" id="{8D658502-CE7D-C9DA-2D62-B296D3FB61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240" y="191262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1150620</xdr:colOff>
      <xdr:row>12</xdr:row>
      <xdr:rowOff>0</xdr:rowOff>
    </xdr:from>
    <xdr:to>
      <xdr:col>1</xdr:col>
      <xdr:colOff>45720</xdr:colOff>
      <xdr:row>12</xdr:row>
      <xdr:rowOff>106680</xdr:rowOff>
    </xdr:to>
    <xdr:pic>
      <xdr:nvPicPr>
        <xdr:cNvPr id="6" name="Picture 5" descr="Increase">
          <a:extLst>
            <a:ext uri="{FF2B5EF4-FFF2-40B4-BE49-F238E27FC236}">
              <a16:creationId xmlns:a16="http://schemas.microsoft.com/office/drawing/2014/main" id="{EDB64279-9662-1625-BE69-F89632F157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0620" y="204978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30480</xdr:colOff>
      <xdr:row>1</xdr:row>
      <xdr:rowOff>53340</xdr:rowOff>
    </xdr:from>
    <xdr:to>
      <xdr:col>0</xdr:col>
      <xdr:colOff>861060</xdr:colOff>
      <xdr:row>3</xdr:row>
      <xdr:rowOff>123434</xdr:rowOff>
    </xdr:to>
    <xdr:pic>
      <xdr:nvPicPr>
        <xdr:cNvPr id="8" name="Picture 7" descr="Flag of Palestine">
          <a:extLst>
            <a:ext uri="{FF2B5EF4-FFF2-40B4-BE49-F238E27FC236}">
              <a16:creationId xmlns:a16="http://schemas.microsoft.com/office/drawing/2014/main" id="{492BFD66-7199-2DE2-BFB9-876EEF97E7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 y="281940"/>
          <a:ext cx="830580" cy="4206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30480</xdr:rowOff>
    </xdr:from>
    <xdr:to>
      <xdr:col>1</xdr:col>
      <xdr:colOff>68580</xdr:colOff>
      <xdr:row>3</xdr:row>
      <xdr:rowOff>143510</xdr:rowOff>
    </xdr:to>
    <xdr:pic>
      <xdr:nvPicPr>
        <xdr:cNvPr id="3" name="Picture 2" descr="Flag of Sudan">
          <a:extLst>
            <a:ext uri="{FF2B5EF4-FFF2-40B4-BE49-F238E27FC236}">
              <a16:creationId xmlns:a16="http://schemas.microsoft.com/office/drawing/2014/main" id="{4C8568C9-7D82-F9DE-6E86-AED2C3C94B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9080"/>
          <a:ext cx="990600" cy="50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784860</xdr:colOff>
      <xdr:row>10</xdr:row>
      <xdr:rowOff>0</xdr:rowOff>
    </xdr:from>
    <xdr:to>
      <xdr:col>0</xdr:col>
      <xdr:colOff>891540</xdr:colOff>
      <xdr:row>10</xdr:row>
      <xdr:rowOff>106680</xdr:rowOff>
    </xdr:to>
    <xdr:pic>
      <xdr:nvPicPr>
        <xdr:cNvPr id="4" name="Picture 3" descr="Decrease">
          <a:extLst>
            <a:ext uri="{FF2B5EF4-FFF2-40B4-BE49-F238E27FC236}">
              <a16:creationId xmlns:a16="http://schemas.microsoft.com/office/drawing/2014/main" id="{B690EF63-F388-A736-0D73-D7278193F9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60" y="180594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800100</xdr:colOff>
      <xdr:row>11</xdr:row>
      <xdr:rowOff>0</xdr:rowOff>
    </xdr:from>
    <xdr:to>
      <xdr:col>0</xdr:col>
      <xdr:colOff>906780</xdr:colOff>
      <xdr:row>11</xdr:row>
      <xdr:rowOff>106680</xdr:rowOff>
    </xdr:to>
    <xdr:pic>
      <xdr:nvPicPr>
        <xdr:cNvPr id="5" name="Picture 4" descr="Decrease">
          <a:extLst>
            <a:ext uri="{FF2B5EF4-FFF2-40B4-BE49-F238E27FC236}">
              <a16:creationId xmlns:a16="http://schemas.microsoft.com/office/drawing/2014/main" id="{264FCBDE-034C-1BC3-1ED3-0BDE5D105F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207264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xdr:colOff>
      <xdr:row>3</xdr:row>
      <xdr:rowOff>1</xdr:rowOff>
    </xdr:from>
    <xdr:to>
      <xdr:col>1</xdr:col>
      <xdr:colOff>342900</xdr:colOff>
      <xdr:row>4</xdr:row>
      <xdr:rowOff>27661</xdr:rowOff>
    </xdr:to>
    <xdr:pic>
      <xdr:nvPicPr>
        <xdr:cNvPr id="4" name="3 Imagen" descr="http://upload.wikimedia.org/wikipedia/commons/thumb/2/21/Flag_of_Colombia.svg/125px-Flag_of_Colombia.svg.png">
          <a:extLst>
            <a:ext uri="{FF2B5EF4-FFF2-40B4-BE49-F238E27FC236}">
              <a16:creationId xmlns:a16="http://schemas.microsoft.com/office/drawing/2014/main" id="{00000000-0008-0000-3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1101" y="619126"/>
          <a:ext cx="342899" cy="227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2" name="Picture 1" descr="Increase">
          <a:extLst>
            <a:ext uri="{FF2B5EF4-FFF2-40B4-BE49-F238E27FC236}">
              <a16:creationId xmlns:a16="http://schemas.microsoft.com/office/drawing/2014/main" id="{1D8E9F63-F01A-0DB6-6A0B-521F0C872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1580" y="176022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3" name="Picture 2" descr="Increase">
          <a:extLst>
            <a:ext uri="{FF2B5EF4-FFF2-40B4-BE49-F238E27FC236}">
              <a16:creationId xmlns:a16="http://schemas.microsoft.com/office/drawing/2014/main" id="{07174BDA-C1E8-4723-7A09-27F43E5BEF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1580" y="188976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34505</xdr:colOff>
      <xdr:row>3</xdr:row>
      <xdr:rowOff>17253</xdr:rowOff>
    </xdr:from>
    <xdr:to>
      <xdr:col>1</xdr:col>
      <xdr:colOff>241539</xdr:colOff>
      <xdr:row>3</xdr:row>
      <xdr:rowOff>163902</xdr:rowOff>
    </xdr:to>
    <xdr:pic>
      <xdr:nvPicPr>
        <xdr:cNvPr id="9271" name="Picture 55" descr="Flag of Namibia">
          <a:hlinkClick xmlns:r="http://schemas.openxmlformats.org/officeDocument/2006/relationships" r:id="rId1" tooltip="Flag of Namibia"/>
          <a:extLst>
            <a:ext uri="{FF2B5EF4-FFF2-40B4-BE49-F238E27FC236}">
              <a16:creationId xmlns:a16="http://schemas.microsoft.com/office/drawing/2014/main" id="{00000000-0008-0000-0C00-0000372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6" y="612476"/>
          <a:ext cx="207034" cy="146649"/>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1</xdr:col>
      <xdr:colOff>106680</xdr:colOff>
      <xdr:row>10</xdr:row>
      <xdr:rowOff>106680</xdr:rowOff>
    </xdr:to>
    <xdr:pic>
      <xdr:nvPicPr>
        <xdr:cNvPr id="2" name="Picture 1" descr="Increase">
          <a:extLst>
            <a:ext uri="{FF2B5EF4-FFF2-40B4-BE49-F238E27FC236}">
              <a16:creationId xmlns:a16="http://schemas.microsoft.com/office/drawing/2014/main" id="{451AF127-FB9C-4BAF-944C-790B744A78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 y="176784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3" name="Picture 2" descr="Increase">
          <a:extLst>
            <a:ext uri="{FF2B5EF4-FFF2-40B4-BE49-F238E27FC236}">
              <a16:creationId xmlns:a16="http://schemas.microsoft.com/office/drawing/2014/main" id="{DE3C7B2A-9BF8-48D0-9113-7440B685BF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 y="176784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xdr:colOff>
      <xdr:row>0</xdr:row>
      <xdr:rowOff>198120</xdr:rowOff>
    </xdr:from>
    <xdr:to>
      <xdr:col>0</xdr:col>
      <xdr:colOff>845820</xdr:colOff>
      <xdr:row>4</xdr:row>
      <xdr:rowOff>29894</xdr:rowOff>
    </xdr:to>
    <xdr:pic>
      <xdr:nvPicPr>
        <xdr:cNvPr id="5" name="Picture 4" descr="The flag of Israel – Star of David centred between two horizontal stripes of a Tallit (a Jewish prayer shawl)">
          <a:extLst>
            <a:ext uri="{FF2B5EF4-FFF2-40B4-BE49-F238E27FC236}">
              <a16:creationId xmlns:a16="http://schemas.microsoft.com/office/drawing/2014/main" id="{E55A2110-54F5-BA4D-D823-CE48520166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 y="198120"/>
          <a:ext cx="822960" cy="601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106680</xdr:colOff>
      <xdr:row>9</xdr:row>
      <xdr:rowOff>106680</xdr:rowOff>
    </xdr:to>
    <xdr:pic>
      <xdr:nvPicPr>
        <xdr:cNvPr id="6" name="Picture 5" descr="Increase">
          <a:extLst>
            <a:ext uri="{FF2B5EF4-FFF2-40B4-BE49-F238E27FC236}">
              <a16:creationId xmlns:a16="http://schemas.microsoft.com/office/drawing/2014/main" id="{EA46008A-830B-D516-30C6-6765ED78227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63830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106680</xdr:colOff>
      <xdr:row>9</xdr:row>
      <xdr:rowOff>106680</xdr:rowOff>
    </xdr:to>
    <xdr:pic>
      <xdr:nvPicPr>
        <xdr:cNvPr id="7" name="Picture 6" descr="Increase">
          <a:extLst>
            <a:ext uri="{FF2B5EF4-FFF2-40B4-BE49-F238E27FC236}">
              <a16:creationId xmlns:a16="http://schemas.microsoft.com/office/drawing/2014/main" id="{0F17F9C1-5AF6-1022-F1BF-A6819C6C86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63830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8" name="Picture 7" descr="Increase">
          <a:extLst>
            <a:ext uri="{FF2B5EF4-FFF2-40B4-BE49-F238E27FC236}">
              <a16:creationId xmlns:a16="http://schemas.microsoft.com/office/drawing/2014/main" id="{4D30C166-4875-0F6E-C89B-7750914BBB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77546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34506</xdr:colOff>
      <xdr:row>3</xdr:row>
      <xdr:rowOff>17252</xdr:rowOff>
    </xdr:from>
    <xdr:to>
      <xdr:col>1</xdr:col>
      <xdr:colOff>241540</xdr:colOff>
      <xdr:row>3</xdr:row>
      <xdr:rowOff>163901</xdr:rowOff>
    </xdr:to>
    <xdr:pic>
      <xdr:nvPicPr>
        <xdr:cNvPr id="10295" name="Picture 55" descr="Flag of Algeria">
          <a:hlinkClick xmlns:r="http://schemas.openxmlformats.org/officeDocument/2006/relationships" r:id="rId1" tooltip="Flag of Algeria"/>
          <a:extLst>
            <a:ext uri="{FF2B5EF4-FFF2-40B4-BE49-F238E27FC236}">
              <a16:creationId xmlns:a16="http://schemas.microsoft.com/office/drawing/2014/main" id="{00000000-0008-0000-0D00-0000372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7" y="612475"/>
          <a:ext cx="207034" cy="146649"/>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43132</xdr:colOff>
      <xdr:row>3</xdr:row>
      <xdr:rowOff>34506</xdr:rowOff>
    </xdr:from>
    <xdr:to>
      <xdr:col>1</xdr:col>
      <xdr:colOff>250166</xdr:colOff>
      <xdr:row>3</xdr:row>
      <xdr:rowOff>155276</xdr:rowOff>
    </xdr:to>
    <xdr:pic>
      <xdr:nvPicPr>
        <xdr:cNvPr id="11319" name="Picture 55" descr="Flag of Cape Verde">
          <a:hlinkClick xmlns:r="http://schemas.openxmlformats.org/officeDocument/2006/relationships" r:id="rId1" tooltip="Flag of Cape Verde"/>
          <a:extLst>
            <a:ext uri="{FF2B5EF4-FFF2-40B4-BE49-F238E27FC236}">
              <a16:creationId xmlns:a16="http://schemas.microsoft.com/office/drawing/2014/main" id="{00000000-0008-0000-0E00-0000372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68083" y="629729"/>
          <a:ext cx="207034" cy="120770"/>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43132</xdr:colOff>
      <xdr:row>3</xdr:row>
      <xdr:rowOff>8626</xdr:rowOff>
    </xdr:from>
    <xdr:to>
      <xdr:col>1</xdr:col>
      <xdr:colOff>250166</xdr:colOff>
      <xdr:row>3</xdr:row>
      <xdr:rowOff>172528</xdr:rowOff>
    </xdr:to>
    <xdr:pic>
      <xdr:nvPicPr>
        <xdr:cNvPr id="12344" name="Picture 56" descr="Flag of Gabon">
          <a:hlinkClick xmlns:r="http://schemas.openxmlformats.org/officeDocument/2006/relationships" r:id="rId1" tooltip="Flag of Gabon"/>
          <a:extLst>
            <a:ext uri="{FF2B5EF4-FFF2-40B4-BE49-F238E27FC236}">
              <a16:creationId xmlns:a16="http://schemas.microsoft.com/office/drawing/2014/main" id="{00000000-0008-0000-0F00-0000383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68083" y="603849"/>
          <a:ext cx="207034" cy="163902"/>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34506</xdr:colOff>
      <xdr:row>3</xdr:row>
      <xdr:rowOff>17253</xdr:rowOff>
    </xdr:from>
    <xdr:to>
      <xdr:col>1</xdr:col>
      <xdr:colOff>241540</xdr:colOff>
      <xdr:row>3</xdr:row>
      <xdr:rowOff>163902</xdr:rowOff>
    </xdr:to>
    <xdr:pic>
      <xdr:nvPicPr>
        <xdr:cNvPr id="13368" name="Picture 56" descr="Flag of Morocco">
          <a:hlinkClick xmlns:r="http://schemas.openxmlformats.org/officeDocument/2006/relationships" r:id="rId1" tooltip="Flag of Morocco"/>
          <a:extLst>
            <a:ext uri="{FF2B5EF4-FFF2-40B4-BE49-F238E27FC236}">
              <a16:creationId xmlns:a16="http://schemas.microsoft.com/office/drawing/2014/main" id="{00000000-0008-0000-1000-0000383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7" y="612476"/>
          <a:ext cx="207034" cy="146649"/>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17253</xdr:colOff>
      <xdr:row>3</xdr:row>
      <xdr:rowOff>17252</xdr:rowOff>
    </xdr:from>
    <xdr:to>
      <xdr:col>1</xdr:col>
      <xdr:colOff>224287</xdr:colOff>
      <xdr:row>3</xdr:row>
      <xdr:rowOff>163901</xdr:rowOff>
    </xdr:to>
    <xdr:pic>
      <xdr:nvPicPr>
        <xdr:cNvPr id="14392" name="Picture 56" descr="Flag of Egypt">
          <a:hlinkClick xmlns:r="http://schemas.openxmlformats.org/officeDocument/2006/relationships" r:id="rId1" tooltip="Flag of Egypt"/>
          <a:extLst>
            <a:ext uri="{FF2B5EF4-FFF2-40B4-BE49-F238E27FC236}">
              <a16:creationId xmlns:a16="http://schemas.microsoft.com/office/drawing/2014/main" id="{00000000-0008-0000-1100-0000383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42204" y="612475"/>
          <a:ext cx="207034" cy="146649"/>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25879</xdr:colOff>
      <xdr:row>3</xdr:row>
      <xdr:rowOff>8627</xdr:rowOff>
    </xdr:from>
    <xdr:to>
      <xdr:col>1</xdr:col>
      <xdr:colOff>232913</xdr:colOff>
      <xdr:row>3</xdr:row>
      <xdr:rowOff>155276</xdr:rowOff>
    </xdr:to>
    <xdr:pic>
      <xdr:nvPicPr>
        <xdr:cNvPr id="15416" name="Picture 56" descr="Flag of Swaziland">
          <a:hlinkClick xmlns:r="http://schemas.openxmlformats.org/officeDocument/2006/relationships" r:id="rId1" tooltip="Flag of Swaziland"/>
          <a:extLst>
            <a:ext uri="{FF2B5EF4-FFF2-40B4-BE49-F238E27FC236}">
              <a16:creationId xmlns:a16="http://schemas.microsoft.com/office/drawing/2014/main" id="{00000000-0008-0000-1200-0000383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0830" y="603850"/>
          <a:ext cx="207034" cy="146649"/>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25879</xdr:colOff>
      <xdr:row>3</xdr:row>
      <xdr:rowOff>17253</xdr:rowOff>
    </xdr:from>
    <xdr:to>
      <xdr:col>1</xdr:col>
      <xdr:colOff>232913</xdr:colOff>
      <xdr:row>3</xdr:row>
      <xdr:rowOff>163902</xdr:rowOff>
    </xdr:to>
    <xdr:pic>
      <xdr:nvPicPr>
        <xdr:cNvPr id="16440" name="Picture 56" descr="Flag of Angola">
          <a:hlinkClick xmlns:r="http://schemas.openxmlformats.org/officeDocument/2006/relationships" r:id="rId1" tooltip="Flag of Angola"/>
          <a:extLst>
            <a:ext uri="{FF2B5EF4-FFF2-40B4-BE49-F238E27FC236}">
              <a16:creationId xmlns:a16="http://schemas.microsoft.com/office/drawing/2014/main" id="{00000000-0008-0000-1300-0000384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0830" y="612476"/>
          <a:ext cx="207034" cy="146649"/>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60385</xdr:colOff>
      <xdr:row>3</xdr:row>
      <xdr:rowOff>43132</xdr:rowOff>
    </xdr:from>
    <xdr:to>
      <xdr:col>1</xdr:col>
      <xdr:colOff>267419</xdr:colOff>
      <xdr:row>3</xdr:row>
      <xdr:rowOff>146649</xdr:rowOff>
    </xdr:to>
    <xdr:pic>
      <xdr:nvPicPr>
        <xdr:cNvPr id="17463" name="Picture 55" descr="Flag of São Tomé and Príncipe">
          <a:hlinkClick xmlns:r="http://schemas.openxmlformats.org/officeDocument/2006/relationships" r:id="rId1" tooltip="Flag of São Tomé and Príncipe"/>
          <a:extLst>
            <a:ext uri="{FF2B5EF4-FFF2-40B4-BE49-F238E27FC236}">
              <a16:creationId xmlns:a16="http://schemas.microsoft.com/office/drawing/2014/main" id="{00000000-0008-0000-1400-0000374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85336" y="638355"/>
          <a:ext cx="207034" cy="103517"/>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34506</xdr:colOff>
      <xdr:row>3</xdr:row>
      <xdr:rowOff>34505</xdr:rowOff>
    </xdr:from>
    <xdr:to>
      <xdr:col>1</xdr:col>
      <xdr:colOff>241540</xdr:colOff>
      <xdr:row>3</xdr:row>
      <xdr:rowOff>138022</xdr:rowOff>
    </xdr:to>
    <xdr:pic>
      <xdr:nvPicPr>
        <xdr:cNvPr id="18487" name="Picture 55" descr="Flag of Sudan">
          <a:hlinkClick xmlns:r="http://schemas.openxmlformats.org/officeDocument/2006/relationships" r:id="rId1" tooltip="Flag of Sudan"/>
          <a:extLst>
            <a:ext uri="{FF2B5EF4-FFF2-40B4-BE49-F238E27FC236}">
              <a16:creationId xmlns:a16="http://schemas.microsoft.com/office/drawing/2014/main" id="{00000000-0008-0000-1500-0000374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7" y="629728"/>
          <a:ext cx="207034" cy="103517"/>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25879</xdr:colOff>
      <xdr:row>3</xdr:row>
      <xdr:rowOff>17253</xdr:rowOff>
    </xdr:from>
    <xdr:to>
      <xdr:col>1</xdr:col>
      <xdr:colOff>232913</xdr:colOff>
      <xdr:row>3</xdr:row>
      <xdr:rowOff>163902</xdr:rowOff>
    </xdr:to>
    <xdr:pic>
      <xdr:nvPicPr>
        <xdr:cNvPr id="19511" name="Picture 55" descr="Flag of Ghana">
          <a:hlinkClick xmlns:r="http://schemas.openxmlformats.org/officeDocument/2006/relationships" r:id="rId1" tooltip="Flag of Ghana"/>
          <a:extLst>
            <a:ext uri="{FF2B5EF4-FFF2-40B4-BE49-F238E27FC236}">
              <a16:creationId xmlns:a16="http://schemas.microsoft.com/office/drawing/2014/main" id="{00000000-0008-0000-1600-0000374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0830" y="612476"/>
          <a:ext cx="207034" cy="146649"/>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1</xdr:col>
      <xdr:colOff>106680</xdr:colOff>
      <xdr:row>10</xdr:row>
      <xdr:rowOff>106680</xdr:rowOff>
    </xdr:to>
    <xdr:pic>
      <xdr:nvPicPr>
        <xdr:cNvPr id="2" name="Picture 1" descr="Increase">
          <a:extLst>
            <a:ext uri="{FF2B5EF4-FFF2-40B4-BE49-F238E27FC236}">
              <a16:creationId xmlns:a16="http://schemas.microsoft.com/office/drawing/2014/main" id="{85D16956-5F13-F33B-4B50-A03B9F56AF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 y="173736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3" name="Picture 2" descr="Increase">
          <a:extLst>
            <a:ext uri="{FF2B5EF4-FFF2-40B4-BE49-F238E27FC236}">
              <a16:creationId xmlns:a16="http://schemas.microsoft.com/office/drawing/2014/main" id="{CDE258CB-FF89-47B2-7286-C71FA9C9C2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 y="169926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350520</xdr:colOff>
      <xdr:row>3</xdr:row>
      <xdr:rowOff>22860</xdr:rowOff>
    </xdr:from>
    <xdr:to>
      <xdr:col>1</xdr:col>
      <xdr:colOff>626382</xdr:colOff>
      <xdr:row>3</xdr:row>
      <xdr:rowOff>168142</xdr:rowOff>
    </xdr:to>
    <xdr:pic>
      <xdr:nvPicPr>
        <xdr:cNvPr id="5" name="Picture 4" descr="Flag of the United States of America">
          <a:extLst>
            <a:ext uri="{FF2B5EF4-FFF2-40B4-BE49-F238E27FC236}">
              <a16:creationId xmlns:a16="http://schemas.microsoft.com/office/drawing/2014/main" id="{D45C6594-8F7D-A2BE-A406-D505E692C7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2540" y="601980"/>
          <a:ext cx="275862" cy="145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34506</xdr:colOff>
      <xdr:row>3</xdr:row>
      <xdr:rowOff>17253</xdr:rowOff>
    </xdr:from>
    <xdr:to>
      <xdr:col>1</xdr:col>
      <xdr:colOff>241540</xdr:colOff>
      <xdr:row>3</xdr:row>
      <xdr:rowOff>163902</xdr:rowOff>
    </xdr:to>
    <xdr:pic>
      <xdr:nvPicPr>
        <xdr:cNvPr id="20535" name="Picture 55" descr="Flag of Djibouti">
          <a:hlinkClick xmlns:r="http://schemas.openxmlformats.org/officeDocument/2006/relationships" r:id="rId1" tooltip="Flag of Djibouti"/>
          <a:extLst>
            <a:ext uri="{FF2B5EF4-FFF2-40B4-BE49-F238E27FC236}">
              <a16:creationId xmlns:a16="http://schemas.microsoft.com/office/drawing/2014/main" id="{00000000-0008-0000-1700-0000375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7" y="612476"/>
          <a:ext cx="207034" cy="146649"/>
        </a:xfrm>
        <a:prstGeom prst="rect">
          <a:avLst/>
        </a:prstGeom>
        <a:no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51759</xdr:colOff>
      <xdr:row>3</xdr:row>
      <xdr:rowOff>17253</xdr:rowOff>
    </xdr:from>
    <xdr:to>
      <xdr:col>1</xdr:col>
      <xdr:colOff>258793</xdr:colOff>
      <xdr:row>3</xdr:row>
      <xdr:rowOff>163902</xdr:rowOff>
    </xdr:to>
    <xdr:pic>
      <xdr:nvPicPr>
        <xdr:cNvPr id="21559" name="Picture 55" descr="Flag of Mauritania">
          <a:hlinkClick xmlns:r="http://schemas.openxmlformats.org/officeDocument/2006/relationships" r:id="rId1" tooltip="Flag of Mauritania"/>
          <a:extLst>
            <a:ext uri="{FF2B5EF4-FFF2-40B4-BE49-F238E27FC236}">
              <a16:creationId xmlns:a16="http://schemas.microsoft.com/office/drawing/2014/main" id="{00000000-0008-0000-1800-0000375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76710" y="612476"/>
          <a:ext cx="207034" cy="146649"/>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25879</xdr:colOff>
      <xdr:row>3</xdr:row>
      <xdr:rowOff>8626</xdr:rowOff>
    </xdr:from>
    <xdr:to>
      <xdr:col>1</xdr:col>
      <xdr:colOff>232913</xdr:colOff>
      <xdr:row>3</xdr:row>
      <xdr:rowOff>155275</xdr:rowOff>
    </xdr:to>
    <xdr:pic>
      <xdr:nvPicPr>
        <xdr:cNvPr id="22637" name="Picture 109" descr="Flag of Guinea">
          <a:hlinkClick xmlns:r="http://schemas.openxmlformats.org/officeDocument/2006/relationships" r:id="rId1" tooltip="Flag of Guinea"/>
          <a:extLst>
            <a:ext uri="{FF2B5EF4-FFF2-40B4-BE49-F238E27FC236}">
              <a16:creationId xmlns:a16="http://schemas.microsoft.com/office/drawing/2014/main" id="{00000000-0008-0000-1900-00006D5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0830" y="603849"/>
          <a:ext cx="207034" cy="146649"/>
        </a:xfrm>
        <a:prstGeom prst="rect">
          <a:avLst/>
        </a:prstGeom>
        <a:noFill/>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60385</xdr:colOff>
      <xdr:row>3</xdr:row>
      <xdr:rowOff>17252</xdr:rowOff>
    </xdr:from>
    <xdr:to>
      <xdr:col>1</xdr:col>
      <xdr:colOff>267419</xdr:colOff>
      <xdr:row>3</xdr:row>
      <xdr:rowOff>163901</xdr:rowOff>
    </xdr:to>
    <xdr:pic>
      <xdr:nvPicPr>
        <xdr:cNvPr id="23607" name="Picture 55" descr="Flag of The Gambia">
          <a:hlinkClick xmlns:r="http://schemas.openxmlformats.org/officeDocument/2006/relationships" r:id="rId1" tooltip="Flag of The Gambia"/>
          <a:extLst>
            <a:ext uri="{FF2B5EF4-FFF2-40B4-BE49-F238E27FC236}">
              <a16:creationId xmlns:a16="http://schemas.microsoft.com/office/drawing/2014/main" id="{00000000-0008-0000-1A00-000037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85336" y="638354"/>
          <a:ext cx="207034" cy="146649"/>
        </a:xfrm>
        <a:prstGeom prst="rect">
          <a:avLst/>
        </a:prstGeom>
        <a:noFill/>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25879</xdr:colOff>
      <xdr:row>3</xdr:row>
      <xdr:rowOff>17253</xdr:rowOff>
    </xdr:from>
    <xdr:to>
      <xdr:col>1</xdr:col>
      <xdr:colOff>232913</xdr:colOff>
      <xdr:row>3</xdr:row>
      <xdr:rowOff>163902</xdr:rowOff>
    </xdr:to>
    <xdr:pic>
      <xdr:nvPicPr>
        <xdr:cNvPr id="24631" name="Picture 55" descr="Flag of Lesotho">
          <a:hlinkClick xmlns:r="http://schemas.openxmlformats.org/officeDocument/2006/relationships" r:id="rId1" tooltip="Flag of Lesotho"/>
          <a:extLst>
            <a:ext uri="{FF2B5EF4-FFF2-40B4-BE49-F238E27FC236}">
              <a16:creationId xmlns:a16="http://schemas.microsoft.com/office/drawing/2014/main" id="{00000000-0008-0000-1B00-0000376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0830" y="638355"/>
          <a:ext cx="207034" cy="146649"/>
        </a:xfrm>
        <a:prstGeom prst="rect">
          <a:avLst/>
        </a:prstGeom>
        <a:noFill/>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34506</xdr:colOff>
      <xdr:row>3</xdr:row>
      <xdr:rowOff>43132</xdr:rowOff>
    </xdr:from>
    <xdr:to>
      <xdr:col>1</xdr:col>
      <xdr:colOff>241540</xdr:colOff>
      <xdr:row>3</xdr:row>
      <xdr:rowOff>146649</xdr:rowOff>
    </xdr:to>
    <xdr:pic>
      <xdr:nvPicPr>
        <xdr:cNvPr id="25655" name="Picture 55" descr="Flag of Zimbabwe">
          <a:hlinkClick xmlns:r="http://schemas.openxmlformats.org/officeDocument/2006/relationships" r:id="rId1" tooltip="Flag of Zimbabwe"/>
          <a:extLst>
            <a:ext uri="{FF2B5EF4-FFF2-40B4-BE49-F238E27FC236}">
              <a16:creationId xmlns:a16="http://schemas.microsoft.com/office/drawing/2014/main" id="{00000000-0008-0000-1C00-0000376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7" y="664234"/>
          <a:ext cx="207034" cy="103517"/>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34505</xdr:colOff>
      <xdr:row>3</xdr:row>
      <xdr:rowOff>17252</xdr:rowOff>
    </xdr:from>
    <xdr:to>
      <xdr:col>1</xdr:col>
      <xdr:colOff>241539</xdr:colOff>
      <xdr:row>3</xdr:row>
      <xdr:rowOff>163901</xdr:rowOff>
    </xdr:to>
    <xdr:pic>
      <xdr:nvPicPr>
        <xdr:cNvPr id="26679" name="Picture 55" descr="Flag of Cameroon">
          <a:hlinkClick xmlns:r="http://schemas.openxmlformats.org/officeDocument/2006/relationships" r:id="rId1" tooltip="Flag of Cameroon"/>
          <a:extLst>
            <a:ext uri="{FF2B5EF4-FFF2-40B4-BE49-F238E27FC236}">
              <a16:creationId xmlns:a16="http://schemas.microsoft.com/office/drawing/2014/main" id="{00000000-0008-0000-1D00-0000376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6" y="638354"/>
          <a:ext cx="207034" cy="146649"/>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34505</xdr:colOff>
      <xdr:row>3</xdr:row>
      <xdr:rowOff>17253</xdr:rowOff>
    </xdr:from>
    <xdr:to>
      <xdr:col>1</xdr:col>
      <xdr:colOff>241539</xdr:colOff>
      <xdr:row>3</xdr:row>
      <xdr:rowOff>163902</xdr:rowOff>
    </xdr:to>
    <xdr:pic>
      <xdr:nvPicPr>
        <xdr:cNvPr id="27704" name="Picture 56" descr="Flag of Senegal">
          <a:hlinkClick xmlns:r="http://schemas.openxmlformats.org/officeDocument/2006/relationships" r:id="rId1" tooltip="Flag of Senegal"/>
          <a:extLst>
            <a:ext uri="{FF2B5EF4-FFF2-40B4-BE49-F238E27FC236}">
              <a16:creationId xmlns:a16="http://schemas.microsoft.com/office/drawing/2014/main" id="{00000000-0008-0000-1E00-0000386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6" y="638355"/>
          <a:ext cx="207034" cy="146649"/>
        </a:xfrm>
        <a:prstGeom prst="rect">
          <a:avLst/>
        </a:prstGeom>
        <a:noFill/>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51759</xdr:colOff>
      <xdr:row>3</xdr:row>
      <xdr:rowOff>34505</xdr:rowOff>
    </xdr:from>
    <xdr:to>
      <xdr:col>1</xdr:col>
      <xdr:colOff>258793</xdr:colOff>
      <xdr:row>3</xdr:row>
      <xdr:rowOff>155275</xdr:rowOff>
    </xdr:to>
    <xdr:pic>
      <xdr:nvPicPr>
        <xdr:cNvPr id="28727" name="Picture 55" descr="Flag of the Comoros">
          <a:hlinkClick xmlns:r="http://schemas.openxmlformats.org/officeDocument/2006/relationships" r:id="rId1" tooltip="Flag of the Comoros"/>
          <a:extLst>
            <a:ext uri="{FF2B5EF4-FFF2-40B4-BE49-F238E27FC236}">
              <a16:creationId xmlns:a16="http://schemas.microsoft.com/office/drawing/2014/main" id="{00000000-0008-0000-1F00-0000377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76710" y="655607"/>
          <a:ext cx="207034" cy="120770"/>
        </a:xfrm>
        <a:prstGeom prst="rect">
          <a:avLst/>
        </a:prstGeom>
        <a:noFill/>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34506</xdr:colOff>
      <xdr:row>3</xdr:row>
      <xdr:rowOff>17253</xdr:rowOff>
    </xdr:from>
    <xdr:to>
      <xdr:col>1</xdr:col>
      <xdr:colOff>241540</xdr:colOff>
      <xdr:row>3</xdr:row>
      <xdr:rowOff>163902</xdr:rowOff>
    </xdr:to>
    <xdr:pic>
      <xdr:nvPicPr>
        <xdr:cNvPr id="29751" name="Picture 55" descr="Flag of Chad">
          <a:hlinkClick xmlns:r="http://schemas.openxmlformats.org/officeDocument/2006/relationships" r:id="rId1" tooltip="Flag of Chad"/>
          <a:extLst>
            <a:ext uri="{FF2B5EF4-FFF2-40B4-BE49-F238E27FC236}">
              <a16:creationId xmlns:a16="http://schemas.microsoft.com/office/drawing/2014/main" id="{00000000-0008-0000-2000-0000377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7" y="638355"/>
          <a:ext cx="207034" cy="146649"/>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325314</xdr:colOff>
      <xdr:row>3</xdr:row>
      <xdr:rowOff>0</xdr:rowOff>
    </xdr:from>
    <xdr:to>
      <xdr:col>1</xdr:col>
      <xdr:colOff>536329</xdr:colOff>
      <xdr:row>3</xdr:row>
      <xdr:rowOff>140677</xdr:rowOff>
    </xdr:to>
    <xdr:pic>
      <xdr:nvPicPr>
        <xdr:cNvPr id="5" name="Picture 56" descr="http://upload.wikimedia.org/wikipedia/commons/thumb/b/b7/Flag_of_Europe.svg/22px-Flag_of_Europe.svg.png">
          <a:hlinkClick xmlns:r="http://schemas.openxmlformats.org/officeDocument/2006/relationships" r:id="rId1" tooltip="Flag of Europe.svg"/>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73822" y="580292"/>
          <a:ext cx="211015" cy="140677"/>
        </a:xfrm>
        <a:prstGeom prst="rect">
          <a:avLst/>
        </a:prstGeom>
        <a:noFill/>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2" name="Picture 1" descr="Increase">
          <a:extLst>
            <a:ext uri="{FF2B5EF4-FFF2-40B4-BE49-F238E27FC236}">
              <a16:creationId xmlns:a16="http://schemas.microsoft.com/office/drawing/2014/main" id="{B4F35034-5404-E4B7-3E65-D7E5EEEA632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92024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3" name="Picture 2" descr="Increase">
          <a:extLst>
            <a:ext uri="{FF2B5EF4-FFF2-40B4-BE49-F238E27FC236}">
              <a16:creationId xmlns:a16="http://schemas.microsoft.com/office/drawing/2014/main" id="{BBC3C60E-4A5F-C1E4-314C-CDAE6494B7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88214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25879</xdr:colOff>
      <xdr:row>3</xdr:row>
      <xdr:rowOff>17253</xdr:rowOff>
    </xdr:from>
    <xdr:to>
      <xdr:col>1</xdr:col>
      <xdr:colOff>232913</xdr:colOff>
      <xdr:row>3</xdr:row>
      <xdr:rowOff>163902</xdr:rowOff>
    </xdr:to>
    <xdr:pic>
      <xdr:nvPicPr>
        <xdr:cNvPr id="30775" name="Picture 55" descr="Flag of Uganda">
          <a:hlinkClick xmlns:r="http://schemas.openxmlformats.org/officeDocument/2006/relationships" r:id="rId1" tooltip="Flag of Uganda"/>
          <a:extLst>
            <a:ext uri="{FF2B5EF4-FFF2-40B4-BE49-F238E27FC236}">
              <a16:creationId xmlns:a16="http://schemas.microsoft.com/office/drawing/2014/main" id="{00000000-0008-0000-2100-0000377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0830" y="638355"/>
          <a:ext cx="207034" cy="146649"/>
        </a:xfrm>
        <a:prstGeom prst="rect">
          <a:avLst/>
        </a:prstGeom>
        <a:noFill/>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25879</xdr:colOff>
      <xdr:row>3</xdr:row>
      <xdr:rowOff>17253</xdr:rowOff>
    </xdr:from>
    <xdr:to>
      <xdr:col>1</xdr:col>
      <xdr:colOff>232913</xdr:colOff>
      <xdr:row>3</xdr:row>
      <xdr:rowOff>163902</xdr:rowOff>
    </xdr:to>
    <xdr:pic>
      <xdr:nvPicPr>
        <xdr:cNvPr id="31799" name="Picture 55" descr="Flag of Côte d'Ivoire">
          <a:hlinkClick xmlns:r="http://schemas.openxmlformats.org/officeDocument/2006/relationships" r:id="rId1" tooltip="Flag of Côte d'Ivoire"/>
          <a:extLst>
            <a:ext uri="{FF2B5EF4-FFF2-40B4-BE49-F238E27FC236}">
              <a16:creationId xmlns:a16="http://schemas.microsoft.com/office/drawing/2014/main" id="{00000000-0008-0000-2200-0000377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0830" y="638355"/>
          <a:ext cx="207034" cy="146649"/>
        </a:xfrm>
        <a:prstGeom prst="rect">
          <a:avLst/>
        </a:prstGeom>
        <a:noFill/>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51758</xdr:colOff>
      <xdr:row>3</xdr:row>
      <xdr:rowOff>17253</xdr:rowOff>
    </xdr:from>
    <xdr:to>
      <xdr:col>1</xdr:col>
      <xdr:colOff>258792</xdr:colOff>
      <xdr:row>3</xdr:row>
      <xdr:rowOff>163902</xdr:rowOff>
    </xdr:to>
    <xdr:pic>
      <xdr:nvPicPr>
        <xdr:cNvPr id="32823" name="Picture 55" descr="Flag of Mozambique">
          <a:hlinkClick xmlns:r="http://schemas.openxmlformats.org/officeDocument/2006/relationships" r:id="rId1" tooltip="Flag of Mozambique"/>
          <a:extLst>
            <a:ext uri="{FF2B5EF4-FFF2-40B4-BE49-F238E27FC236}">
              <a16:creationId xmlns:a16="http://schemas.microsoft.com/office/drawing/2014/main" id="{00000000-0008-0000-2300-0000378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76709" y="638355"/>
          <a:ext cx="207034" cy="146649"/>
        </a:xfrm>
        <a:prstGeom prst="rect">
          <a:avLst/>
        </a:prstGeom>
        <a:noFill/>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43132</xdr:colOff>
      <xdr:row>3</xdr:row>
      <xdr:rowOff>25879</xdr:rowOff>
    </xdr:from>
    <xdr:to>
      <xdr:col>1</xdr:col>
      <xdr:colOff>250166</xdr:colOff>
      <xdr:row>3</xdr:row>
      <xdr:rowOff>155275</xdr:rowOff>
    </xdr:to>
    <xdr:pic>
      <xdr:nvPicPr>
        <xdr:cNvPr id="33847" name="Picture 55" descr="Flag of Togo">
          <a:hlinkClick xmlns:r="http://schemas.openxmlformats.org/officeDocument/2006/relationships" r:id="rId1" tooltip="Flag of Togo"/>
          <a:extLst>
            <a:ext uri="{FF2B5EF4-FFF2-40B4-BE49-F238E27FC236}">
              <a16:creationId xmlns:a16="http://schemas.microsoft.com/office/drawing/2014/main" id="{00000000-0008-0000-2400-0000378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68083" y="646981"/>
          <a:ext cx="207034" cy="129396"/>
        </a:xfrm>
        <a:prstGeom prst="rect">
          <a:avLst/>
        </a:prstGeom>
        <a:noFill/>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25879</xdr:colOff>
      <xdr:row>3</xdr:row>
      <xdr:rowOff>17253</xdr:rowOff>
    </xdr:from>
    <xdr:to>
      <xdr:col>1</xdr:col>
      <xdr:colOff>232913</xdr:colOff>
      <xdr:row>3</xdr:row>
      <xdr:rowOff>163902</xdr:rowOff>
    </xdr:to>
    <xdr:pic>
      <xdr:nvPicPr>
        <xdr:cNvPr id="34871" name="Picture 55" descr="Flag of Rwanda">
          <a:hlinkClick xmlns:r="http://schemas.openxmlformats.org/officeDocument/2006/relationships" r:id="rId1" tooltip="Flag of Rwanda"/>
          <a:extLst>
            <a:ext uri="{FF2B5EF4-FFF2-40B4-BE49-F238E27FC236}">
              <a16:creationId xmlns:a16="http://schemas.microsoft.com/office/drawing/2014/main" id="{00000000-0008-0000-2500-0000378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0830" y="638355"/>
          <a:ext cx="207034" cy="146649"/>
        </a:xfrm>
        <a:prstGeom prst="rect">
          <a:avLst/>
        </a:prstGeom>
        <a:noFill/>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51759</xdr:colOff>
      <xdr:row>3</xdr:row>
      <xdr:rowOff>17253</xdr:rowOff>
    </xdr:from>
    <xdr:to>
      <xdr:col>1</xdr:col>
      <xdr:colOff>258793</xdr:colOff>
      <xdr:row>3</xdr:row>
      <xdr:rowOff>163902</xdr:rowOff>
    </xdr:to>
    <xdr:pic>
      <xdr:nvPicPr>
        <xdr:cNvPr id="35895" name="Picture 55" descr="Flag of the Republic of the Congo">
          <a:hlinkClick xmlns:r="http://schemas.openxmlformats.org/officeDocument/2006/relationships" r:id="rId1" tooltip="Flag of the Republic of the Congo"/>
          <a:extLst>
            <a:ext uri="{FF2B5EF4-FFF2-40B4-BE49-F238E27FC236}">
              <a16:creationId xmlns:a16="http://schemas.microsoft.com/office/drawing/2014/main" id="{00000000-0008-0000-2600-0000378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76710" y="638355"/>
          <a:ext cx="207034" cy="146649"/>
        </a:xfrm>
        <a:prstGeom prst="rect">
          <a:avLst/>
        </a:prstGeom>
        <a:noFill/>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34505</xdr:colOff>
      <xdr:row>3</xdr:row>
      <xdr:rowOff>25879</xdr:rowOff>
    </xdr:from>
    <xdr:to>
      <xdr:col>1</xdr:col>
      <xdr:colOff>241539</xdr:colOff>
      <xdr:row>3</xdr:row>
      <xdr:rowOff>172528</xdr:rowOff>
    </xdr:to>
    <xdr:pic>
      <xdr:nvPicPr>
        <xdr:cNvPr id="36919" name="Picture 55" descr="Flag of Burkina Faso">
          <a:hlinkClick xmlns:r="http://schemas.openxmlformats.org/officeDocument/2006/relationships" r:id="rId1" tooltip="Flag of Burkina Faso"/>
          <a:extLst>
            <a:ext uri="{FF2B5EF4-FFF2-40B4-BE49-F238E27FC236}">
              <a16:creationId xmlns:a16="http://schemas.microsoft.com/office/drawing/2014/main" id="{00000000-0008-0000-2700-0000379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6" y="646981"/>
          <a:ext cx="207034" cy="146649"/>
        </a:xfrm>
        <a:prstGeom prst="rect">
          <a:avLst/>
        </a:prstGeom>
        <a:noFill/>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25879</xdr:colOff>
      <xdr:row>3</xdr:row>
      <xdr:rowOff>17252</xdr:rowOff>
    </xdr:from>
    <xdr:to>
      <xdr:col>1</xdr:col>
      <xdr:colOff>232913</xdr:colOff>
      <xdr:row>3</xdr:row>
      <xdr:rowOff>163901</xdr:rowOff>
    </xdr:to>
    <xdr:pic>
      <xdr:nvPicPr>
        <xdr:cNvPr id="37943" name="Picture 55" descr="Flag of Kenya">
          <a:hlinkClick xmlns:r="http://schemas.openxmlformats.org/officeDocument/2006/relationships" r:id="rId1" tooltip="Flag of Kenya"/>
          <a:extLst>
            <a:ext uri="{FF2B5EF4-FFF2-40B4-BE49-F238E27FC236}">
              <a16:creationId xmlns:a16="http://schemas.microsoft.com/office/drawing/2014/main" id="{00000000-0008-0000-2800-0000379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0830" y="638354"/>
          <a:ext cx="207034" cy="146649"/>
        </a:xfrm>
        <a:prstGeom prst="rect">
          <a:avLst/>
        </a:prstGeom>
        <a:noFill/>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34505</xdr:colOff>
      <xdr:row>3</xdr:row>
      <xdr:rowOff>17253</xdr:rowOff>
    </xdr:from>
    <xdr:to>
      <xdr:col>1</xdr:col>
      <xdr:colOff>241539</xdr:colOff>
      <xdr:row>3</xdr:row>
      <xdr:rowOff>163902</xdr:rowOff>
    </xdr:to>
    <xdr:pic>
      <xdr:nvPicPr>
        <xdr:cNvPr id="38967" name="Picture 55" descr="Flag of Benin">
          <a:hlinkClick xmlns:r="http://schemas.openxmlformats.org/officeDocument/2006/relationships" r:id="rId1" tooltip="Flag of Benin"/>
          <a:extLst>
            <a:ext uri="{FF2B5EF4-FFF2-40B4-BE49-F238E27FC236}">
              <a16:creationId xmlns:a16="http://schemas.microsoft.com/office/drawing/2014/main" id="{00000000-0008-0000-2900-0000379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6" y="638355"/>
          <a:ext cx="207034" cy="146649"/>
        </a:xfrm>
        <a:prstGeom prst="rect">
          <a:avLst/>
        </a:prstGeom>
        <a:noFill/>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25879</xdr:colOff>
      <xdr:row>3</xdr:row>
      <xdr:rowOff>25879</xdr:rowOff>
    </xdr:from>
    <xdr:to>
      <xdr:col>1</xdr:col>
      <xdr:colOff>232913</xdr:colOff>
      <xdr:row>3</xdr:row>
      <xdr:rowOff>172528</xdr:rowOff>
    </xdr:to>
    <xdr:pic>
      <xdr:nvPicPr>
        <xdr:cNvPr id="39991" name="Picture 55" descr="Flag of Mali">
          <a:hlinkClick xmlns:r="http://schemas.openxmlformats.org/officeDocument/2006/relationships" r:id="rId1" tooltip="Flag of Mali"/>
          <a:extLst>
            <a:ext uri="{FF2B5EF4-FFF2-40B4-BE49-F238E27FC236}">
              <a16:creationId xmlns:a16="http://schemas.microsoft.com/office/drawing/2014/main" id="{00000000-0008-0000-2A00-0000379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0830" y="646981"/>
          <a:ext cx="207034" cy="146649"/>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325314</xdr:colOff>
      <xdr:row>3</xdr:row>
      <xdr:rowOff>0</xdr:rowOff>
    </xdr:from>
    <xdr:to>
      <xdr:col>1</xdr:col>
      <xdr:colOff>536329</xdr:colOff>
      <xdr:row>3</xdr:row>
      <xdr:rowOff>140677</xdr:rowOff>
    </xdr:to>
    <xdr:pic>
      <xdr:nvPicPr>
        <xdr:cNvPr id="2" name="Picture 56" descr="http://upload.wikimedia.org/wikipedia/commons/thumb/b/b7/Flag_of_Europe.svg/22px-Flag_of_Europe.svg.png">
          <a:hlinkClick xmlns:r="http://schemas.openxmlformats.org/officeDocument/2006/relationships" r:id="rId1" tooltip="Flag of Europe.svg"/>
          <a:extLst>
            <a:ext uri="{FF2B5EF4-FFF2-40B4-BE49-F238E27FC236}">
              <a16:creationId xmlns:a16="http://schemas.microsoft.com/office/drawing/2014/main" id="{D6A3FCE1-EB51-4B1F-BE2D-B2FDCEC72D0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47334" y="579120"/>
          <a:ext cx="211015" cy="140677"/>
        </a:xfrm>
        <a:prstGeom prst="rect">
          <a:avLst/>
        </a:prstGeom>
        <a:noFill/>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3" name="Picture 2" descr="Increase">
          <a:extLst>
            <a:ext uri="{FF2B5EF4-FFF2-40B4-BE49-F238E27FC236}">
              <a16:creationId xmlns:a16="http://schemas.microsoft.com/office/drawing/2014/main" id="{479BF10F-8A25-4B77-BC36-E4E2687429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91262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4" name="Picture 3" descr="Increase">
          <a:extLst>
            <a:ext uri="{FF2B5EF4-FFF2-40B4-BE49-F238E27FC236}">
              <a16:creationId xmlns:a16="http://schemas.microsoft.com/office/drawing/2014/main" id="{20CF2D7C-8A7E-4B35-BE69-F8B7EBE87A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91262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99060</xdr:colOff>
      <xdr:row>1</xdr:row>
      <xdr:rowOff>60960</xdr:rowOff>
    </xdr:from>
    <xdr:to>
      <xdr:col>0</xdr:col>
      <xdr:colOff>883920</xdr:colOff>
      <xdr:row>3</xdr:row>
      <xdr:rowOff>107901</xdr:rowOff>
    </xdr:to>
    <xdr:pic>
      <xdr:nvPicPr>
        <xdr:cNvPr id="5" name="Picture 4" descr="Flag of Hungary">
          <a:extLst>
            <a:ext uri="{FF2B5EF4-FFF2-40B4-BE49-F238E27FC236}">
              <a16:creationId xmlns:a16="http://schemas.microsoft.com/office/drawing/2014/main" id="{B8722E8F-7BD6-9BD5-7CFD-1BC807351B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289560"/>
          <a:ext cx="784860" cy="397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6" name="Picture 5" descr="Increase">
          <a:extLst>
            <a:ext uri="{FF2B5EF4-FFF2-40B4-BE49-F238E27FC236}">
              <a16:creationId xmlns:a16="http://schemas.microsoft.com/office/drawing/2014/main" id="{904A91D9-13CE-963C-91CA-8464040A1AF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2020" y="191262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xdr:row>
      <xdr:rowOff>0</xdr:rowOff>
    </xdr:from>
    <xdr:to>
      <xdr:col>1</xdr:col>
      <xdr:colOff>106680</xdr:colOff>
      <xdr:row>12</xdr:row>
      <xdr:rowOff>106680</xdr:rowOff>
    </xdr:to>
    <xdr:pic>
      <xdr:nvPicPr>
        <xdr:cNvPr id="7" name="Picture 6" descr="Increase">
          <a:extLst>
            <a:ext uri="{FF2B5EF4-FFF2-40B4-BE49-F238E27FC236}">
              <a16:creationId xmlns:a16="http://schemas.microsoft.com/office/drawing/2014/main" id="{45592D10-D766-65F7-D2A2-365B58F4389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2020" y="217932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43132</xdr:colOff>
      <xdr:row>3</xdr:row>
      <xdr:rowOff>43132</xdr:rowOff>
    </xdr:from>
    <xdr:to>
      <xdr:col>1</xdr:col>
      <xdr:colOff>250166</xdr:colOff>
      <xdr:row>3</xdr:row>
      <xdr:rowOff>146649</xdr:rowOff>
    </xdr:to>
    <xdr:pic>
      <xdr:nvPicPr>
        <xdr:cNvPr id="42039" name="Picture 55" descr="Flag of Ethiopia">
          <a:hlinkClick xmlns:r="http://schemas.openxmlformats.org/officeDocument/2006/relationships" r:id="rId1" tooltip="Flag of Ethiopia"/>
          <a:extLst>
            <a:ext uri="{FF2B5EF4-FFF2-40B4-BE49-F238E27FC236}">
              <a16:creationId xmlns:a16="http://schemas.microsoft.com/office/drawing/2014/main" id="{00000000-0008-0000-2C00-000037A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68083" y="664234"/>
          <a:ext cx="207034" cy="103517"/>
        </a:xfrm>
        <a:prstGeom prst="rect">
          <a:avLst/>
        </a:prstGeom>
        <a:noFill/>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43132</xdr:colOff>
      <xdr:row>3</xdr:row>
      <xdr:rowOff>25879</xdr:rowOff>
    </xdr:from>
    <xdr:to>
      <xdr:col>1</xdr:col>
      <xdr:colOff>250166</xdr:colOff>
      <xdr:row>3</xdr:row>
      <xdr:rowOff>172528</xdr:rowOff>
    </xdr:to>
    <xdr:pic>
      <xdr:nvPicPr>
        <xdr:cNvPr id="43063" name="Picture 55" descr="Flag of the Central African Republic">
          <a:hlinkClick xmlns:r="http://schemas.openxmlformats.org/officeDocument/2006/relationships" r:id="rId1" tooltip="Flag of the Central African Republic"/>
          <a:extLst>
            <a:ext uri="{FF2B5EF4-FFF2-40B4-BE49-F238E27FC236}">
              <a16:creationId xmlns:a16="http://schemas.microsoft.com/office/drawing/2014/main" id="{00000000-0008-0000-2D00-000037A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68083" y="646981"/>
          <a:ext cx="207034" cy="146649"/>
        </a:xfrm>
        <a:prstGeom prst="rect">
          <a:avLst/>
        </a:prstGeom>
        <a:noFill/>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43132</xdr:colOff>
      <xdr:row>3</xdr:row>
      <xdr:rowOff>17253</xdr:rowOff>
    </xdr:from>
    <xdr:to>
      <xdr:col>1</xdr:col>
      <xdr:colOff>250166</xdr:colOff>
      <xdr:row>3</xdr:row>
      <xdr:rowOff>163902</xdr:rowOff>
    </xdr:to>
    <xdr:pic>
      <xdr:nvPicPr>
        <xdr:cNvPr id="44087" name="Picture 55" descr="Flag of Zambia">
          <a:hlinkClick xmlns:r="http://schemas.openxmlformats.org/officeDocument/2006/relationships" r:id="rId1" tooltip="Flag of Zambia"/>
          <a:extLst>
            <a:ext uri="{FF2B5EF4-FFF2-40B4-BE49-F238E27FC236}">
              <a16:creationId xmlns:a16="http://schemas.microsoft.com/office/drawing/2014/main" id="{00000000-0008-0000-2E00-000037A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68083" y="638355"/>
          <a:ext cx="207034" cy="146649"/>
        </a:xfrm>
        <a:prstGeom prst="rect">
          <a:avLst/>
        </a:prstGeom>
        <a:noFill/>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60384</xdr:colOff>
      <xdr:row>3</xdr:row>
      <xdr:rowOff>25879</xdr:rowOff>
    </xdr:from>
    <xdr:to>
      <xdr:col>1</xdr:col>
      <xdr:colOff>267418</xdr:colOff>
      <xdr:row>3</xdr:row>
      <xdr:rowOff>172528</xdr:rowOff>
    </xdr:to>
    <xdr:pic>
      <xdr:nvPicPr>
        <xdr:cNvPr id="45111" name="Picture 55" descr="Flag of Madagascar">
          <a:hlinkClick xmlns:r="http://schemas.openxmlformats.org/officeDocument/2006/relationships" r:id="rId1" tooltip="Flag of Madagascar"/>
          <a:extLst>
            <a:ext uri="{FF2B5EF4-FFF2-40B4-BE49-F238E27FC236}">
              <a16:creationId xmlns:a16="http://schemas.microsoft.com/office/drawing/2014/main" id="{00000000-0008-0000-2F00-000037B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85335" y="646981"/>
          <a:ext cx="207034" cy="146649"/>
        </a:xfrm>
        <a:prstGeom prst="rect">
          <a:avLst/>
        </a:prstGeom>
        <a:noFill/>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25880</xdr:colOff>
      <xdr:row>3</xdr:row>
      <xdr:rowOff>8626</xdr:rowOff>
    </xdr:from>
    <xdr:to>
      <xdr:col>1</xdr:col>
      <xdr:colOff>232914</xdr:colOff>
      <xdr:row>3</xdr:row>
      <xdr:rowOff>189781</xdr:rowOff>
    </xdr:to>
    <xdr:pic>
      <xdr:nvPicPr>
        <xdr:cNvPr id="46135" name="Picture 55" descr="Flag of Niger">
          <a:hlinkClick xmlns:r="http://schemas.openxmlformats.org/officeDocument/2006/relationships" r:id="rId1" tooltip="Flag of Niger"/>
          <a:extLst>
            <a:ext uri="{FF2B5EF4-FFF2-40B4-BE49-F238E27FC236}">
              <a16:creationId xmlns:a16="http://schemas.microsoft.com/office/drawing/2014/main" id="{00000000-0008-0000-3000-000037B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0831" y="629728"/>
          <a:ext cx="207034" cy="181155"/>
        </a:xfrm>
        <a:prstGeom prst="rect">
          <a:avLst/>
        </a:prstGeom>
        <a:noFill/>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34505</xdr:colOff>
      <xdr:row>3</xdr:row>
      <xdr:rowOff>34506</xdr:rowOff>
    </xdr:from>
    <xdr:to>
      <xdr:col>1</xdr:col>
      <xdr:colOff>241539</xdr:colOff>
      <xdr:row>3</xdr:row>
      <xdr:rowOff>138023</xdr:rowOff>
    </xdr:to>
    <xdr:pic>
      <xdr:nvPicPr>
        <xdr:cNvPr id="47159" name="Picture 55" descr="Flag of Eritrea">
          <a:hlinkClick xmlns:r="http://schemas.openxmlformats.org/officeDocument/2006/relationships" r:id="rId1" tooltip="Flag of Eritrea"/>
          <a:extLst>
            <a:ext uri="{FF2B5EF4-FFF2-40B4-BE49-F238E27FC236}">
              <a16:creationId xmlns:a16="http://schemas.microsoft.com/office/drawing/2014/main" id="{00000000-0008-0000-3100-000037B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6" y="655608"/>
          <a:ext cx="207034" cy="103517"/>
        </a:xfrm>
        <a:prstGeom prst="rect">
          <a:avLst/>
        </a:prstGeom>
        <a:noFill/>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34505</xdr:colOff>
      <xdr:row>3</xdr:row>
      <xdr:rowOff>17252</xdr:rowOff>
    </xdr:from>
    <xdr:to>
      <xdr:col>1</xdr:col>
      <xdr:colOff>241539</xdr:colOff>
      <xdr:row>3</xdr:row>
      <xdr:rowOff>163901</xdr:rowOff>
    </xdr:to>
    <xdr:pic>
      <xdr:nvPicPr>
        <xdr:cNvPr id="48183" name="Picture 55" descr="Flag of Sierra Leone">
          <a:hlinkClick xmlns:r="http://schemas.openxmlformats.org/officeDocument/2006/relationships" r:id="rId1" tooltip="Flag of Sierra Leone"/>
          <a:extLst>
            <a:ext uri="{FF2B5EF4-FFF2-40B4-BE49-F238E27FC236}">
              <a16:creationId xmlns:a16="http://schemas.microsoft.com/office/drawing/2014/main" id="{00000000-0008-0000-3200-000037B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6" y="638354"/>
          <a:ext cx="207034" cy="146649"/>
        </a:xfrm>
        <a:prstGeom prst="rect">
          <a:avLst/>
        </a:prstGeom>
        <a:noFill/>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25879</xdr:colOff>
      <xdr:row>3</xdr:row>
      <xdr:rowOff>17252</xdr:rowOff>
    </xdr:from>
    <xdr:to>
      <xdr:col>1</xdr:col>
      <xdr:colOff>232913</xdr:colOff>
      <xdr:row>3</xdr:row>
      <xdr:rowOff>181154</xdr:rowOff>
    </xdr:to>
    <xdr:pic>
      <xdr:nvPicPr>
        <xdr:cNvPr id="49207" name="Picture 55" descr="Flag of the Democratic Republic of the Congo">
          <a:hlinkClick xmlns:r="http://schemas.openxmlformats.org/officeDocument/2006/relationships" r:id="rId1" tooltip="Flag of the Democratic Republic of the Congo"/>
          <a:extLst>
            <a:ext uri="{FF2B5EF4-FFF2-40B4-BE49-F238E27FC236}">
              <a16:creationId xmlns:a16="http://schemas.microsoft.com/office/drawing/2014/main" id="{00000000-0008-0000-3300-000037C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75449" y="638354"/>
          <a:ext cx="207034" cy="163902"/>
        </a:xfrm>
        <a:prstGeom prst="rect">
          <a:avLst/>
        </a:prstGeom>
        <a:noFill/>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34505</xdr:colOff>
      <xdr:row>3</xdr:row>
      <xdr:rowOff>17253</xdr:rowOff>
    </xdr:from>
    <xdr:to>
      <xdr:col>1</xdr:col>
      <xdr:colOff>241539</xdr:colOff>
      <xdr:row>3</xdr:row>
      <xdr:rowOff>163902</xdr:rowOff>
    </xdr:to>
    <xdr:pic>
      <xdr:nvPicPr>
        <xdr:cNvPr id="50231" name="Picture 55" descr="Flag of Tanzania">
          <a:hlinkClick xmlns:r="http://schemas.openxmlformats.org/officeDocument/2006/relationships" r:id="rId1" tooltip="Flag of Tanzania"/>
          <a:extLst>
            <a:ext uri="{FF2B5EF4-FFF2-40B4-BE49-F238E27FC236}">
              <a16:creationId xmlns:a16="http://schemas.microsoft.com/office/drawing/2014/main" id="{00000000-0008-0000-3400-000037C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6" y="638355"/>
          <a:ext cx="207034" cy="146649"/>
        </a:xfrm>
        <a:prstGeom prst="rect">
          <a:avLst/>
        </a:prstGeom>
        <a:noFill/>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60384</xdr:colOff>
      <xdr:row>3</xdr:row>
      <xdr:rowOff>43132</xdr:rowOff>
    </xdr:from>
    <xdr:to>
      <xdr:col>1</xdr:col>
      <xdr:colOff>267418</xdr:colOff>
      <xdr:row>3</xdr:row>
      <xdr:rowOff>146649</xdr:rowOff>
    </xdr:to>
    <xdr:pic>
      <xdr:nvPicPr>
        <xdr:cNvPr id="51255" name="Picture 55" descr="Flag of Guinea-Bissau">
          <a:hlinkClick xmlns:r="http://schemas.openxmlformats.org/officeDocument/2006/relationships" r:id="rId1" tooltip="Flag of Guinea-Bissau"/>
          <a:extLst>
            <a:ext uri="{FF2B5EF4-FFF2-40B4-BE49-F238E27FC236}">
              <a16:creationId xmlns:a16="http://schemas.microsoft.com/office/drawing/2014/main" id="{00000000-0008-0000-3500-000037C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85335" y="664234"/>
          <a:ext cx="207034" cy="103517"/>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254976</xdr:colOff>
      <xdr:row>3</xdr:row>
      <xdr:rowOff>43962</xdr:rowOff>
    </xdr:from>
    <xdr:to>
      <xdr:col>1</xdr:col>
      <xdr:colOff>465991</xdr:colOff>
      <xdr:row>3</xdr:row>
      <xdr:rowOff>158262</xdr:rowOff>
    </xdr:to>
    <xdr:pic>
      <xdr:nvPicPr>
        <xdr:cNvPr id="2" name="Picture 55" descr="http://upload.wikimedia.org/wikipedia/commons/thumb/b/ba/Flag_of_Germany.svg/22px-Flag_of_Germany.svg.png">
          <a:hlinkClick xmlns:r="http://schemas.openxmlformats.org/officeDocument/2006/relationships" r:id="rId1" tooltip="Flag of Germany.sv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03484" y="624254"/>
          <a:ext cx="211015" cy="123092"/>
        </a:xfrm>
        <a:prstGeom prst="rect">
          <a:avLst/>
        </a:prstGeom>
        <a:noFill/>
      </xdr:spPr>
    </xdr:pic>
    <xdr:clientData/>
  </xdr:twoCellAnchor>
  <xdr:twoCellAnchor editAs="oneCell">
    <xdr:from>
      <xdr:col>0</xdr:col>
      <xdr:colOff>0</xdr:colOff>
      <xdr:row>1</xdr:row>
      <xdr:rowOff>35169</xdr:rowOff>
    </xdr:from>
    <xdr:to>
      <xdr:col>0</xdr:col>
      <xdr:colOff>908538</xdr:colOff>
      <xdr:row>3</xdr:row>
      <xdr:rowOff>43273</xdr:rowOff>
    </xdr:to>
    <xdr:pic>
      <xdr:nvPicPr>
        <xdr:cNvPr id="6" name="Picture 5" descr="Flag of Germany">
          <a:extLst>
            <a:ext uri="{FF2B5EF4-FFF2-40B4-BE49-F238E27FC236}">
              <a16:creationId xmlns:a16="http://schemas.microsoft.com/office/drawing/2014/main" id="{3396E2F9-8A9D-55A4-C573-7D76F28CF9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63769"/>
          <a:ext cx="908538" cy="394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844057</xdr:colOff>
      <xdr:row>10</xdr:row>
      <xdr:rowOff>0</xdr:rowOff>
    </xdr:from>
    <xdr:to>
      <xdr:col>1</xdr:col>
      <xdr:colOff>30475</xdr:colOff>
      <xdr:row>10</xdr:row>
      <xdr:rowOff>106680</xdr:rowOff>
    </xdr:to>
    <xdr:pic>
      <xdr:nvPicPr>
        <xdr:cNvPr id="7" name="Picture 6" descr="Increase">
          <a:extLst>
            <a:ext uri="{FF2B5EF4-FFF2-40B4-BE49-F238E27FC236}">
              <a16:creationId xmlns:a16="http://schemas.microsoft.com/office/drawing/2014/main" id="{BC3711D1-9BEB-3EB4-784C-A444CF907F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4057" y="1787769"/>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844056</xdr:colOff>
      <xdr:row>11</xdr:row>
      <xdr:rowOff>0</xdr:rowOff>
    </xdr:from>
    <xdr:to>
      <xdr:col>1</xdr:col>
      <xdr:colOff>30474</xdr:colOff>
      <xdr:row>11</xdr:row>
      <xdr:rowOff>106680</xdr:rowOff>
    </xdr:to>
    <xdr:pic>
      <xdr:nvPicPr>
        <xdr:cNvPr id="8" name="Picture 7" descr="Increase">
          <a:extLst>
            <a:ext uri="{FF2B5EF4-FFF2-40B4-BE49-F238E27FC236}">
              <a16:creationId xmlns:a16="http://schemas.microsoft.com/office/drawing/2014/main" id="{2DEABC96-289B-3B59-3E3B-4B6B4FA40B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4056" y="1922585"/>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34506</xdr:colOff>
      <xdr:row>3</xdr:row>
      <xdr:rowOff>17253</xdr:rowOff>
    </xdr:from>
    <xdr:to>
      <xdr:col>1</xdr:col>
      <xdr:colOff>241540</xdr:colOff>
      <xdr:row>3</xdr:row>
      <xdr:rowOff>163902</xdr:rowOff>
    </xdr:to>
    <xdr:pic>
      <xdr:nvPicPr>
        <xdr:cNvPr id="52279" name="Picture 55" descr="Flag of Malawi">
          <a:hlinkClick xmlns:r="http://schemas.openxmlformats.org/officeDocument/2006/relationships" r:id="rId1" tooltip="Flag of Malawi"/>
          <a:extLst>
            <a:ext uri="{FF2B5EF4-FFF2-40B4-BE49-F238E27FC236}">
              <a16:creationId xmlns:a16="http://schemas.microsoft.com/office/drawing/2014/main" id="{00000000-0008-0000-3600-000037C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9457" y="638355"/>
          <a:ext cx="207034" cy="146649"/>
        </a:xfrm>
        <a:prstGeom prst="rect">
          <a:avLst/>
        </a:prstGeom>
        <a:noFill/>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43132</xdr:colOff>
      <xdr:row>3</xdr:row>
      <xdr:rowOff>34506</xdr:rowOff>
    </xdr:from>
    <xdr:to>
      <xdr:col>1</xdr:col>
      <xdr:colOff>250166</xdr:colOff>
      <xdr:row>3</xdr:row>
      <xdr:rowOff>155276</xdr:rowOff>
    </xdr:to>
    <xdr:pic>
      <xdr:nvPicPr>
        <xdr:cNvPr id="53303" name="Picture 55" descr="Flag of Burundi">
          <a:hlinkClick xmlns:r="http://schemas.openxmlformats.org/officeDocument/2006/relationships" r:id="rId1" tooltip="Flag of Burundi"/>
          <a:extLst>
            <a:ext uri="{FF2B5EF4-FFF2-40B4-BE49-F238E27FC236}">
              <a16:creationId xmlns:a16="http://schemas.microsoft.com/office/drawing/2014/main" id="{00000000-0008-0000-3700-000037D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68083" y="655608"/>
          <a:ext cx="207034" cy="120770"/>
        </a:xfrm>
        <a:prstGeom prst="rect">
          <a:avLst/>
        </a:prstGeom>
        <a:noFill/>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43132</xdr:colOff>
      <xdr:row>3</xdr:row>
      <xdr:rowOff>8626</xdr:rowOff>
    </xdr:from>
    <xdr:to>
      <xdr:col>1</xdr:col>
      <xdr:colOff>250166</xdr:colOff>
      <xdr:row>3</xdr:row>
      <xdr:rowOff>155275</xdr:rowOff>
    </xdr:to>
    <xdr:pic>
      <xdr:nvPicPr>
        <xdr:cNvPr id="54327" name="Picture 55" descr="Flag of Somalia">
          <a:hlinkClick xmlns:r="http://schemas.openxmlformats.org/officeDocument/2006/relationships" r:id="rId1" tooltip="Flag of Somalia"/>
          <a:extLst>
            <a:ext uri="{FF2B5EF4-FFF2-40B4-BE49-F238E27FC236}">
              <a16:creationId xmlns:a16="http://schemas.microsoft.com/office/drawing/2014/main" id="{00000000-0008-0000-3800-000037D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68083" y="629728"/>
          <a:ext cx="207034" cy="146649"/>
        </a:xfrm>
        <a:prstGeom prst="rect">
          <a:avLst/>
        </a:prstGeom>
        <a:noFill/>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43132</xdr:colOff>
      <xdr:row>3</xdr:row>
      <xdr:rowOff>43132</xdr:rowOff>
    </xdr:from>
    <xdr:to>
      <xdr:col>1</xdr:col>
      <xdr:colOff>250166</xdr:colOff>
      <xdr:row>3</xdr:row>
      <xdr:rowOff>155275</xdr:rowOff>
    </xdr:to>
    <xdr:pic>
      <xdr:nvPicPr>
        <xdr:cNvPr id="55351" name="Picture 55" descr="Flag of Liberia">
          <a:hlinkClick xmlns:r="http://schemas.openxmlformats.org/officeDocument/2006/relationships" r:id="rId1" tooltip="Flag of Liberia"/>
          <a:extLst>
            <a:ext uri="{FF2B5EF4-FFF2-40B4-BE49-F238E27FC236}">
              <a16:creationId xmlns:a16="http://schemas.microsoft.com/office/drawing/2014/main" id="{00000000-0008-0000-3900-000037D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68083" y="664234"/>
          <a:ext cx="207034" cy="112143"/>
        </a:xfrm>
        <a:prstGeom prst="rect">
          <a:avLst/>
        </a:prstGeom>
        <a:noFill/>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43132</xdr:colOff>
      <xdr:row>3</xdr:row>
      <xdr:rowOff>43132</xdr:rowOff>
    </xdr:from>
    <xdr:to>
      <xdr:col>1</xdr:col>
      <xdr:colOff>250166</xdr:colOff>
      <xdr:row>3</xdr:row>
      <xdr:rowOff>146649</xdr:rowOff>
    </xdr:to>
    <xdr:pic>
      <xdr:nvPicPr>
        <xdr:cNvPr id="56375" name="Picture 55" descr="Flag of Western Sahara">
          <a:hlinkClick xmlns:r="http://schemas.openxmlformats.org/officeDocument/2006/relationships" r:id="rId1" tooltip="Flag of Western Sahara"/>
          <a:extLst>
            <a:ext uri="{FF2B5EF4-FFF2-40B4-BE49-F238E27FC236}">
              <a16:creationId xmlns:a16="http://schemas.microsoft.com/office/drawing/2014/main" id="{00000000-0008-0000-3A00-000037D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68083" y="664234"/>
          <a:ext cx="207034" cy="103517"/>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43962</xdr:colOff>
      <xdr:row>3</xdr:row>
      <xdr:rowOff>17584</xdr:rowOff>
    </xdr:from>
    <xdr:to>
      <xdr:col>1</xdr:col>
      <xdr:colOff>254977</xdr:colOff>
      <xdr:row>3</xdr:row>
      <xdr:rowOff>158261</xdr:rowOff>
    </xdr:to>
    <xdr:pic>
      <xdr:nvPicPr>
        <xdr:cNvPr id="4" name="Picture 56" descr="http://upload.wikimedia.org/wikipedia/commons/thumb/c/c3/Flag_of_France.svg/22px-Flag_of_France.svg.png">
          <a:hlinkClick xmlns:r="http://schemas.openxmlformats.org/officeDocument/2006/relationships" r:id="rId1" tooltip="Flag of France.svg"/>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3531" y="597876"/>
          <a:ext cx="211015" cy="140677"/>
        </a:xfrm>
        <a:prstGeom prst="rect">
          <a:avLst/>
        </a:prstGeom>
        <a:noFill/>
        <a:ln w="9525">
          <a:noFill/>
          <a:miter lim="800000"/>
          <a:headEnd/>
          <a:tailEnd/>
        </a:ln>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2" name="Picture 1" descr="Increase">
          <a:extLst>
            <a:ext uri="{FF2B5EF4-FFF2-40B4-BE49-F238E27FC236}">
              <a16:creationId xmlns:a16="http://schemas.microsoft.com/office/drawing/2014/main" id="{EE3F8870-674C-FB74-8657-0189A3F460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72212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3" name="Picture 2" descr="Increase">
          <a:extLst>
            <a:ext uri="{FF2B5EF4-FFF2-40B4-BE49-F238E27FC236}">
              <a16:creationId xmlns:a16="http://schemas.microsoft.com/office/drawing/2014/main" id="{770C1989-C674-FE0B-8290-21DCFAD583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72212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5" name="Picture 4" descr="Increase">
          <a:extLst>
            <a:ext uri="{FF2B5EF4-FFF2-40B4-BE49-F238E27FC236}">
              <a16:creationId xmlns:a16="http://schemas.microsoft.com/office/drawing/2014/main" id="{E17A083E-4494-CCF4-4947-82773860FF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96596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56103</xdr:colOff>
      <xdr:row>3</xdr:row>
      <xdr:rowOff>20934</xdr:rowOff>
    </xdr:from>
    <xdr:to>
      <xdr:col>1</xdr:col>
      <xdr:colOff>267118</xdr:colOff>
      <xdr:row>3</xdr:row>
      <xdr:rowOff>126442</xdr:rowOff>
    </xdr:to>
    <xdr:pic>
      <xdr:nvPicPr>
        <xdr:cNvPr id="2" name="Picture 55" descr="http://upload.wikimedia.org/wikipedia/commons/thumb/a/ae/Flag_of_the_United_Kingdom.svg/22px-Flag_of_the_United_Kingdom.svg.png">
          <a:hlinkClick xmlns:r="http://schemas.openxmlformats.org/officeDocument/2006/relationships" r:id="rId1" tooltip="Flag of the United Kingdom.sv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05672" y="601226"/>
          <a:ext cx="211015" cy="105508"/>
        </a:xfrm>
        <a:prstGeom prst="rect">
          <a:avLst/>
        </a:prstGeom>
        <a:noFill/>
      </xdr:spPr>
    </xdr:pic>
    <xdr:clientData/>
  </xdr:twoCellAnchor>
  <xdr:twoCellAnchor editAs="oneCell">
    <xdr:from>
      <xdr:col>1</xdr:col>
      <xdr:colOff>0</xdr:colOff>
      <xdr:row>10</xdr:row>
      <xdr:rowOff>0</xdr:rowOff>
    </xdr:from>
    <xdr:to>
      <xdr:col>1</xdr:col>
      <xdr:colOff>106680</xdr:colOff>
      <xdr:row>10</xdr:row>
      <xdr:rowOff>106680</xdr:rowOff>
    </xdr:to>
    <xdr:pic>
      <xdr:nvPicPr>
        <xdr:cNvPr id="5" name="Picture 4" descr="Increase">
          <a:extLst>
            <a:ext uri="{FF2B5EF4-FFF2-40B4-BE49-F238E27FC236}">
              <a16:creationId xmlns:a16="http://schemas.microsoft.com/office/drawing/2014/main" id="{1319AD7C-39E3-DD8D-BDEF-FA17039524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72212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6" name="Picture 5" descr="Increase">
          <a:extLst>
            <a:ext uri="{FF2B5EF4-FFF2-40B4-BE49-F238E27FC236}">
              <a16:creationId xmlns:a16="http://schemas.microsoft.com/office/drawing/2014/main" id="{42BDA366-C6E3-8D1E-1EE8-79C6FD306B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 y="196596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1</xdr:col>
      <xdr:colOff>106680</xdr:colOff>
      <xdr:row>12</xdr:row>
      <xdr:rowOff>106680</xdr:rowOff>
    </xdr:to>
    <xdr:pic>
      <xdr:nvPicPr>
        <xdr:cNvPr id="2" name="Picture 1" descr="Increase">
          <a:extLst>
            <a:ext uri="{FF2B5EF4-FFF2-40B4-BE49-F238E27FC236}">
              <a16:creationId xmlns:a16="http://schemas.microsoft.com/office/drawing/2014/main" id="{DE66DD44-0F7A-F3A6-C9C3-8668AE370B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 y="204216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106680</xdr:colOff>
      <xdr:row>11</xdr:row>
      <xdr:rowOff>106680</xdr:rowOff>
    </xdr:to>
    <xdr:pic>
      <xdr:nvPicPr>
        <xdr:cNvPr id="3" name="Picture 2" descr="Increase">
          <a:extLst>
            <a:ext uri="{FF2B5EF4-FFF2-40B4-BE49-F238E27FC236}">
              <a16:creationId xmlns:a16="http://schemas.microsoft.com/office/drawing/2014/main" id="{2ADF9376-334B-8575-B075-61A15291F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 y="188214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xdr:row>
      <xdr:rowOff>0</xdr:rowOff>
    </xdr:from>
    <xdr:to>
      <xdr:col>1</xdr:col>
      <xdr:colOff>106680</xdr:colOff>
      <xdr:row>12</xdr:row>
      <xdr:rowOff>106680</xdr:rowOff>
    </xdr:to>
    <xdr:pic>
      <xdr:nvPicPr>
        <xdr:cNvPr id="4" name="Picture 3" descr="Increase">
          <a:extLst>
            <a:ext uri="{FF2B5EF4-FFF2-40B4-BE49-F238E27FC236}">
              <a16:creationId xmlns:a16="http://schemas.microsoft.com/office/drawing/2014/main" id="{155C83A8-5A97-A54F-91B9-033A1E5ECC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 y="2125980"/>
          <a:ext cx="10668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
      <keyFlags>
        <key name="%cvi">
          <flag name="ShowInCardView" value="0"/>
          <flag name="ShowInDotNotation" value="0"/>
          <flag name="ShowInAutoComplete" value="0"/>
          <flag name="ExcludeFromCalcComparison" value="1"/>
        </key>
      </keyFlags>
    </type>
    <type name="_linkedentitycore">
      <keyFlags>
        <key name="%EntityServiceId">
          <flag name="ShowInCardView" value="0"/>
          <flag name="ShowInDotNotation" value="0"/>
          <flag name="ShowInAutoComplete" value="0"/>
        </key>
        <key name="%EntitySubDomain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s>
</rvTypesInfo>
</file>

<file path=xl/richData/rdrichvalue.xml><?xml version="1.0" encoding="utf-8"?>
<rvData xmlns="http://schemas.microsoft.com/office/spreadsheetml/2017/richdata" count="13">
  <rv s="0">
    <v>en-US</v>
    <v>av932w</v>
    <v>268435456</v>
    <v>1</v>
    <v>Powered by Refinitiv</v>
    <v>0</v>
    <v>EUR/USD</v>
    <v>2</v>
    <v>3</v>
    <v>Finance</v>
    <v>4</v>
    <v>1.1213</v>
    <v>1.0176000000000001</v>
    <v>-8.0000000000000004E-4</v>
    <v>-7.7470000000000002E-4</v>
    <v>USD</v>
    <v>EUR</v>
    <v>1.0336000000000001</v>
    <v>Currency Pair</v>
    <v>45698.500104166669</v>
    <v>1.0281</v>
    <v>Euro/US Dollar FX Spot Rate</v>
    <v>1.0322</v>
    <v>1.0327</v>
    <v>1.0319</v>
    <v>EURUSD</v>
    <v>EUR/USD</v>
  </rv>
  <rv s="1">
    <v>0</v>
  </rv>
  <rv s="0">
    <v>en-US</v>
    <v>avycmw</v>
    <v>268435456</v>
    <v>1</v>
    <v>Powered by Refinitiv</v>
    <v>0</v>
    <v>GBP/EUR</v>
    <v>2</v>
    <v>5</v>
    <v>Finance</v>
    <v>4</v>
    <v>1.216</v>
    <v>1.1560999999999999</v>
    <v>-1E-4</v>
    <v>-8.3230000000000001E-5</v>
    <v>EUR</v>
    <v>GBP</v>
    <v>1.2054</v>
    <v>Currency Pair</v>
    <v>45698.500127314815</v>
    <v>1.2007000000000001</v>
    <v>UK Pound Sterling/Euro FX Cross Rate</v>
    <v>1.2</v>
    <v>1.2015</v>
    <v>1.2014</v>
    <v>GBPEUR</v>
    <v>GBP/EUR</v>
  </rv>
  <rv s="1">
    <v>2</v>
  </rv>
  <rv s="2">
    <v>0</v>
    <v>5</v>
  </rv>
  <rv s="0">
    <v>en-US</v>
    <v>avylur</v>
    <v>268435456</v>
    <v>1</v>
    <v>Powered by Refinitiv</v>
    <v>0</v>
    <v>USD/CAD</v>
    <v>2</v>
    <v>6</v>
    <v>Finance</v>
    <v>4</v>
    <v>1.4793000000000001</v>
    <v>1.3411</v>
    <v>4.4000000000000003E-3</v>
    <v>3.078E-3</v>
    <v>CAD</v>
    <v>USD</v>
    <v>1.4379</v>
    <v>Currency Pair</v>
    <v>45698.500104166669</v>
    <v>1.4289000000000001</v>
    <v>US Dollar/Canadian Dollar FX Spot Rate</v>
    <v>1.4296</v>
    <v>1.4294</v>
    <v>1.4338</v>
    <v>USDCAD</v>
    <v>USD/CAD</v>
  </rv>
  <rv s="1">
    <v>5</v>
  </rv>
  <rv s="0">
    <v>en-US</v>
    <v>avys2w</v>
    <v>268435456</v>
    <v>1</v>
    <v>Powered by Refinitiv</v>
    <v>0</v>
    <v>USD/RUB</v>
    <v>2</v>
    <v>7</v>
    <v>Finance</v>
    <v>4</v>
    <v>114.99550000000001</v>
    <v>80.12</v>
    <v>4.4999999999999997E-3</v>
    <v>4.6390000000000001E-5</v>
    <v>RUB</v>
    <v>USD</v>
    <v>97.995500000000007</v>
    <v>Currency Pair</v>
    <v>45698.500138888892</v>
    <v>96.829499999999996</v>
    <v>US Dollar/Russian Rouble FX Spot Rate</v>
    <v>97.3</v>
    <v>96.995500000000007</v>
    <v>97</v>
    <v>USDRUB</v>
    <v>USD/RUB</v>
  </rv>
  <rv s="1">
    <v>7</v>
  </rv>
  <rv s="3">
    <v>en-US</v>
    <v>bt6vbh</v>
    <v>268435456</v>
    <v>1</v>
    <v>Powered by Refinitiv</v>
    <v>8</v>
    <v>USD/NGN</v>
    <v>2</v>
    <v>9</v>
    <v>Finance</v>
    <v>4</v>
    <v>799.5</v>
    <v>455</v>
    <v>0</v>
    <v>0</v>
    <v>NGN</v>
    <v>USD</v>
    <v>Currency Pair</v>
    <v>45223.489560185182</v>
    <v>US Dollar/Nigerian Naira Investors Export Window FX Spot Rate</v>
    <v>780</v>
    <v>780</v>
    <v>USDNGN</v>
    <v>USD/NGN</v>
  </rv>
  <rv s="1">
    <v>9</v>
  </rv>
  <rv s="0">
    <v>en-US</v>
    <v>avyma2</v>
    <v>268435456</v>
    <v>1</v>
    <v>Powered by Refinitiv</v>
    <v>0</v>
    <v>USD/COP</v>
    <v>2</v>
    <v>10</v>
    <v>Finance</v>
    <v>4</v>
    <v>4537</v>
    <v>3739.5</v>
    <v>0</v>
    <v>0</v>
    <v>COP</v>
    <v>USD</v>
    <v>4115.88</v>
    <v>Currency Pair</v>
    <v>45697.915277777778</v>
    <v>4123.91</v>
    <v>US Dollar/Colombian Peso FX Spot Rate</v>
    <v>4115.88</v>
    <v>4115.88</v>
    <v>4115.88</v>
    <v>USDCOP</v>
    <v>USD/COP</v>
  </rv>
  <rv s="1">
    <v>11</v>
  </rv>
</rvData>
</file>

<file path=xl/richData/rdrichvaluestructure.xml><?xml version="1.0" encoding="utf-8"?>
<rvStructures xmlns="http://schemas.microsoft.com/office/spreadsheetml/2017/richdata" count="4">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From currency" t="s"/>
    <k n="High"/>
    <k n="Instrument type" t="s"/>
    <k n="Last trade time"/>
    <k n="Low"/>
    <k n="Name" t="s"/>
    <k n="Open"/>
    <k n="Previous close"/>
    <k n="Price"/>
    <k n="Ticker symbol" t="s"/>
    <k n="UniqueName" t="s"/>
  </s>
  <s t="_linkedentity">
    <k n="%cvi" t="r"/>
  </s>
  <s t="_localImage">
    <k n="_rvRel:LocalImageIdentifier" t="i"/>
    <k n="CalcOrigin" t="i"/>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From currency" t="s"/>
    <k n="Instrument type" t="s"/>
    <k n="Last trade time"/>
    <k n="Name" t="s"/>
    <k n="Previous close"/>
    <k n="Price"/>
    <k n="Ticker symbol" t="s"/>
    <k n="UniqueName" t="s"/>
  </s>
</rvStructures>
</file>

<file path=xl/richData/rdsupportingpropertybag.xml><?xml version="1.0" encoding="utf-8"?>
<supportingPropertyBags xmlns="http://schemas.microsoft.com/office/spreadsheetml/2017/richdata2">
  <spbArrays count="2">
    <a count="27">
      <v t="s">%EntityServiceId</v>
      <v t="s">_Format</v>
      <v t="s">%IsRefreshable</v>
      <v t="s">%EntityCulture</v>
      <v t="s">%EntityId</v>
      <v t="s">_Icon</v>
      <v t="s">_Display</v>
      <v t="s">Name</v>
      <v t="s">Price</v>
      <v t="s">_SubLabel</v>
      <v t="s">Last trade time</v>
      <v t="s">Ticker symbol</v>
      <v t="s">Change</v>
      <v t="s">Change (%)</v>
      <v t="s">Currency</v>
      <v t="s">From currency</v>
      <v t="s">Previous close</v>
      <v t="s">Open</v>
      <v t="s">High</v>
      <v t="s">Low</v>
      <v t="s">52 week high</v>
      <v t="s">52 week low</v>
      <v t="s">Instrument type</v>
      <v t="s">_Flags</v>
      <v t="s">UniqueName</v>
      <v t="s">_DisplayString</v>
      <v t="s">%ProviderInfo</v>
    </a>
    <a count="24">
      <v t="s">%EntityServiceId</v>
      <v t="s">_Format</v>
      <v t="s">%IsRefreshable</v>
      <v t="s">%EntityCulture</v>
      <v t="s">%EntityId</v>
      <v t="s">_Icon</v>
      <v t="s">_Display</v>
      <v t="s">Name</v>
      <v t="s">Price</v>
      <v t="s">_SubLabel</v>
      <v t="s">Last trade time</v>
      <v t="s">Ticker symbol</v>
      <v t="s">Change</v>
      <v t="s">Change (%)</v>
      <v t="s">Currency</v>
      <v t="s">From currency</v>
      <v t="s">Previous close</v>
      <v t="s">52 week high</v>
      <v t="s">52 week low</v>
      <v t="s">Instrument type</v>
      <v t="s">_Flags</v>
      <v t="s">UniqueName</v>
      <v t="s">_DisplayString</v>
      <v t="s">%ProviderInfo</v>
    </a>
  </spbArrays>
  <spbData count="11">
    <spb s="0">
      <v>0</v>
      <v>Name</v>
    </spb>
    <spb s="1">
      <v>0</v>
      <v>0</v>
      <v>0</v>
    </spb>
    <spb s="2">
      <v>1</v>
      <v>1</v>
    </spb>
    <spb s="3">
      <v>1</v>
      <v>1</v>
      <v>2</v>
      <v>1</v>
      <v>1</v>
      <v>1</v>
      <v>3</v>
      <v>1</v>
      <v>1</v>
      <v>1</v>
      <v>4</v>
      <v>5</v>
    </spb>
    <spb s="4">
      <v>GMT</v>
    </spb>
    <spb s="3">
      <v>6</v>
      <v>6</v>
      <v>2</v>
      <v>6</v>
      <v>6</v>
      <v>6</v>
      <v>3</v>
      <v>6</v>
      <v>6</v>
      <v>6</v>
      <v>4</v>
      <v>5</v>
    </spb>
    <spb s="3">
      <v>7</v>
      <v>7</v>
      <v>2</v>
      <v>7</v>
      <v>7</v>
      <v>7</v>
      <v>3</v>
      <v>7</v>
      <v>7</v>
      <v>7</v>
      <v>4</v>
      <v>5</v>
    </spb>
    <spb s="3">
      <v>8</v>
      <v>8</v>
      <v>2</v>
      <v>8</v>
      <v>8</v>
      <v>8</v>
      <v>3</v>
      <v>8</v>
      <v>8</v>
      <v>8</v>
      <v>4</v>
      <v>5</v>
    </spb>
    <spb s="0">
      <v>1</v>
      <v>Name</v>
    </spb>
    <spb s="5">
      <v>2</v>
      <v>9</v>
      <v>9</v>
      <v>3</v>
      <v>9</v>
      <v>9</v>
      <v>9</v>
      <v>4</v>
      <v>5</v>
    </spb>
    <spb s="3">
      <v>10</v>
      <v>10</v>
      <v>2</v>
      <v>10</v>
      <v>10</v>
      <v>10</v>
      <v>3</v>
      <v>10</v>
      <v>10</v>
      <v>10</v>
      <v>4</v>
      <v>5</v>
    </spb>
  </spbData>
</supportingPropertyBags>
</file>

<file path=xl/richData/rdsupportingpropertybagstructure.xml><?xml version="1.0" encoding="utf-8"?>
<spbStructures xmlns="http://schemas.microsoft.com/office/spreadsheetml/2017/richdata2" count="6">
  <s>
    <k n="^Order" t="spba"/>
    <k n="TitleProperty" t="s"/>
  </s>
  <s>
    <k n="ShowInCardView" t="b"/>
    <k n="ShowInDotNotation" t="b"/>
    <k n="ShowInAutoComplete" t="b"/>
  </s>
  <s>
    <k n="UniqueName" t="spb"/>
    <k n="`%ProviderInfo" t="spb"/>
  </s>
  <s>
    <k n="Low" t="i"/>
    <k n="High" t="i"/>
    <k n="Name" t="i"/>
    <k n="Open" t="i"/>
    <k n="Price" t="i"/>
    <k n="Change" t="i"/>
    <k n="Change (%)" t="i"/>
    <k n="52 week low" t="i"/>
    <k n="52 week high" t="i"/>
    <k n="Previous close" t="i"/>
    <k n="Last trade time" t="i"/>
    <k n="`%EntityServiceId" t="i"/>
  </s>
  <s>
    <k n="Last trade time" t="s"/>
  </s>
  <s>
    <k n="Name" t="i"/>
    <k n="Price" t="i"/>
    <k n="Change" t="i"/>
    <k n="Change (%)" t="i"/>
    <k n="52 week low" t="i"/>
    <k n="52 week high" t="i"/>
    <k n="Previous close" t="i"/>
    <k n="Last trade time" t="i"/>
    <k n="`%EntityServiceId"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4">
    <x:dxf>
      <x:numFmt numFmtId="2" formatCode="0.00"/>
    </x:dxf>
    <x:dxf>
      <x:numFmt numFmtId="0" formatCode="General"/>
    </x:dxf>
    <x:dxf>
      <x:numFmt numFmtId="27" formatCode="m/d/yyyy\ h:mm"/>
    </x:dxf>
    <x:dxf>
      <x:numFmt numFmtId="14" formatCode="0.00%"/>
    </x:dxf>
  </dxfs>
  <richProperties>
    <rPr n="NumberFormat" t="s"/>
    <rPr n="IsTitleField" t="b"/>
  </richProperties>
  <richStyles>
    <rSty dxfid="1">
      <rpv i="0">_([$$-en-US]* #,##0.00_);_([$$-en-US]* (#,##0.00);_([$$-en-US]* "-"??_);_(@_)</rpv>
    </rSty>
    <rSty>
      <rpv i="1">1</rpv>
    </rSty>
    <rSty dxfid="3"/>
    <rSty dxfid="2"/>
    <rSty dxfid="0">
      <rpv i="0">0.00</rpv>
    </rSty>
    <rSty dxfid="1">
      <rpv i="0">_([$€-x-euro2] * #,##0.00_);_([$€-x-euro2] * (#,##0.00);_([$€-x-euro2] * "-"??_);_(@_)</rpv>
    </rSty>
    <rSty dxfid="1">
      <rpv i="0">_-[$$-en-CA]* #,##0.00_-;-[$$-en-CA]* #,##0.00_-;_-[$$-en-CA]* "-"??_-;_-@_-</rpv>
    </rSty>
    <rSty dxfid="1">
      <rpv i="0">_-* #,##0.00 [$₽-ba-RU]_-;-* #,##0.00 [$₽-ba-RU]_-;_-* "-"?? [$₽-ba-RU]_-;_-@_-</rpv>
    </rSty>
    <rSty dxfid="1">
      <rpv i="0">_-[$₦-bin-NG] * #,##0.00_-;-[$₦-bin-NG] * #,##0.00_-;_-[$₦-bin-NG] * "-"??_-;_-@_-</rpv>
    </rSty>
    <rSty dxfid="1">
      <rpv i="0">_-[$$-es-CO] * #,##0.00_-;-[$$-es-CO] * #,##0.00_-;_-[$$-es-CO] * "-"??_-;_-@_-</rpv>
    </rSty>
  </richStyles>
</richStyleSheet>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hyperlink" Target="http://en.wikipedia.org/wiki/United_Kingdom" TargetMode="External"/><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hyperlink" Target="http://en.wikipedia.org/wiki/Italy" TargetMode="External"/><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6.bin"/><Relationship Id="rId1" Type="http://schemas.openxmlformats.org/officeDocument/2006/relationships/hyperlink" Target="http://en.wikipedia.org/wiki/Spain"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hyperlink" Target="http://en.wikipedia.org/wiki/Russia" TargetMode="External"/><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8.xml"/><Relationship Id="rId1" Type="http://schemas.openxmlformats.org/officeDocument/2006/relationships/printerSettings" Target="../printerSettings/printerSettings8.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drawing" Target="../drawings/drawing43.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drawing" Target="../drawings/drawing49.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drawing" Target="../drawings/drawing51.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drawing" Target="../drawings/drawing52.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drawing" Target="../drawings/drawing53.xml"/></Relationships>
</file>

<file path=xl/worksheets/_rels/sheet56.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drawing" Target="../drawings/drawing54.xml"/></Relationships>
</file>

<file path=xl/worksheets/_rels/sheet57.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drawing" Target="../drawings/drawing55.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drawing" Target="../drawings/drawing56.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drawing" Target="../drawings/drawing57.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en.wikipedia.org/wiki/European_Union"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60.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drawing" Target="../drawings/drawing58.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drawing" Target="../drawings/drawing60.xml"/></Relationships>
</file>

<file path=xl/worksheets/_rels/sheet63.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drawing" Target="../drawings/drawing61.xml"/></Relationships>
</file>

<file path=xl/worksheets/_rels/sheet64.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drawing" Target="../drawings/drawing62.xml"/></Relationships>
</file>

<file path=xl/worksheets/_rels/sheet65.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drawing" Target="../drawings/drawing63.xml"/></Relationships>
</file>

<file path=xl/worksheets/_rels/sheet66.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drawing" Target="../drawings/drawing6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hyperlink" Target="http://en.wikipedia.org/wiki/European_Union" TargetMode="External"/><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bin"/><Relationship Id="rId1" Type="http://schemas.openxmlformats.org/officeDocument/2006/relationships/hyperlink" Target="http://en.wikipedia.org/wiki/Germany"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hyperlink" Target="http://en.wikipedia.org/wiki/France" TargetMode="External"/><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73"/>
  <sheetViews>
    <sheetView topLeftCell="A24" zoomScaleNormal="100" workbookViewId="0">
      <selection sqref="A1:F44"/>
    </sheetView>
  </sheetViews>
  <sheetFormatPr defaultColWidth="9.109375" defaultRowHeight="11.85" customHeight="1" x14ac:dyDescent="0.25"/>
  <cols>
    <col min="1" max="6" width="18.109375" style="542" customWidth="1"/>
    <col min="7" max="7" width="14.5546875" style="542" hidden="1" customWidth="1"/>
    <col min="8" max="8" width="16.44140625" style="542" hidden="1" customWidth="1"/>
    <col min="9" max="10" width="14.5546875" style="542" hidden="1" customWidth="1"/>
    <col min="11" max="11" width="14.33203125" style="542" hidden="1" customWidth="1"/>
    <col min="12" max="16384" width="9.109375" style="542"/>
  </cols>
  <sheetData>
    <row r="1" spans="1:12" ht="14.25" customHeight="1" x14ac:dyDescent="0.25">
      <c r="A1" s="539" t="s">
        <v>136</v>
      </c>
      <c r="B1" s="540"/>
      <c r="C1" s="541" t="s">
        <v>193</v>
      </c>
      <c r="E1" s="541"/>
      <c r="F1" s="543"/>
      <c r="G1" s="544"/>
      <c r="H1" s="545"/>
      <c r="I1" s="545"/>
      <c r="J1" s="546"/>
      <c r="K1" s="547"/>
      <c r="L1" s="547"/>
    </row>
    <row r="2" spans="1:12" ht="14.25" customHeight="1" thickBot="1" x14ac:dyDescent="0.3">
      <c r="A2" s="3" t="s">
        <v>0</v>
      </c>
      <c r="B2" s="547"/>
      <c r="D2" s="3"/>
      <c r="E2" s="3"/>
      <c r="F2" s="3"/>
      <c r="G2" s="3"/>
      <c r="H2" s="3"/>
      <c r="I2" s="548"/>
      <c r="J2" s="549"/>
      <c r="K2" s="547"/>
      <c r="L2" s="547"/>
    </row>
    <row r="3" spans="1:12" ht="14.25" customHeight="1" thickBot="1" x14ac:dyDescent="0.3">
      <c r="A3" s="550" t="s">
        <v>83</v>
      </c>
      <c r="B3" s="551" t="s">
        <v>1</v>
      </c>
      <c r="C3" s="548"/>
      <c r="E3" s="551"/>
      <c r="F3" s="278" t="str">
        <f>A9</f>
        <v>Benefactor</v>
      </c>
      <c r="G3" s="552"/>
      <c r="H3" s="552"/>
      <c r="I3" s="552"/>
      <c r="J3" s="553"/>
      <c r="K3" s="547"/>
      <c r="L3" s="547"/>
    </row>
    <row r="4" spans="1:12" ht="14.25" customHeight="1" thickBot="1" x14ac:dyDescent="0.3">
      <c r="A4" s="554"/>
      <c r="B4" s="555"/>
      <c r="C4" s="556"/>
      <c r="D4" s="557" t="s">
        <v>2</v>
      </c>
      <c r="E4" s="558" t="s">
        <v>135</v>
      </c>
      <c r="F4" s="559" t="s">
        <v>144</v>
      </c>
      <c r="G4" s="208" t="s">
        <v>5</v>
      </c>
      <c r="H4" s="560" t="s">
        <v>145</v>
      </c>
      <c r="I4" s="560" t="s">
        <v>146</v>
      </c>
      <c r="J4" s="560"/>
      <c r="K4" s="561"/>
      <c r="L4" s="547"/>
    </row>
    <row r="5" spans="1:12" ht="14.25" customHeight="1" thickBot="1" x14ac:dyDescent="0.3">
      <c r="A5" s="562"/>
      <c r="B5" s="563" t="s">
        <v>187</v>
      </c>
      <c r="C5" s="876">
        <v>2024</v>
      </c>
      <c r="D5" s="564">
        <v>1</v>
      </c>
      <c r="E5" s="1030">
        <f>D5*C6/G7</f>
        <v>1</v>
      </c>
      <c r="F5" s="1031">
        <f>E5*14</f>
        <v>14</v>
      </c>
      <c r="G5" s="565">
        <v>1</v>
      </c>
      <c r="H5" s="566">
        <f>F5*30</f>
        <v>420</v>
      </c>
      <c r="I5" s="567">
        <f>E26</f>
        <v>168</v>
      </c>
      <c r="J5" s="568">
        <f>F26</f>
        <v>252</v>
      </c>
      <c r="K5" s="569"/>
      <c r="L5" s="547"/>
    </row>
    <row r="6" spans="1:12" ht="14.25" customHeight="1" x14ac:dyDescent="0.25">
      <c r="A6" s="570" t="s">
        <v>9</v>
      </c>
      <c r="B6" s="1028">
        <v>1</v>
      </c>
      <c r="C6" s="860">
        <f>B7/C7</f>
        <v>1</v>
      </c>
      <c r="D6" s="571" t="s">
        <v>10</v>
      </c>
      <c r="E6" s="572"/>
      <c r="F6" s="573"/>
      <c r="G6" s="574">
        <v>39987</v>
      </c>
      <c r="H6" s="23" t="s">
        <v>11</v>
      </c>
      <c r="I6" s="575" t="s">
        <v>12</v>
      </c>
      <c r="J6" s="575" t="s">
        <v>13</v>
      </c>
      <c r="K6" s="576"/>
      <c r="L6" s="547"/>
    </row>
    <row r="7" spans="1:12" ht="14.25" customHeight="1" x14ac:dyDescent="0.25">
      <c r="A7" s="570" t="s">
        <v>14</v>
      </c>
      <c r="B7" s="1028">
        <v>14</v>
      </c>
      <c r="C7" s="577">
        <v>14</v>
      </c>
      <c r="E7" s="578"/>
      <c r="F7" s="579"/>
      <c r="G7" s="580">
        <v>1</v>
      </c>
      <c r="I7" s="581"/>
      <c r="K7" s="582"/>
      <c r="L7" s="547"/>
    </row>
    <row r="8" spans="1:12" ht="14.25" customHeight="1" thickBot="1" x14ac:dyDescent="0.3">
      <c r="A8" s="583" t="s">
        <v>15</v>
      </c>
      <c r="B8" s="1029">
        <f>B7*C8</f>
        <v>420</v>
      </c>
      <c r="C8" s="584">
        <v>30</v>
      </c>
      <c r="D8" s="585" t="s">
        <v>147</v>
      </c>
      <c r="E8" s="585"/>
      <c r="F8" s="586"/>
      <c r="G8" s="587"/>
      <c r="H8" s="588" t="s">
        <v>148</v>
      </c>
      <c r="I8" s="588"/>
      <c r="J8" s="588"/>
      <c r="K8" s="588"/>
      <c r="L8" s="547"/>
    </row>
    <row r="9" spans="1:12" ht="14.25" customHeight="1" x14ac:dyDescent="0.25">
      <c r="A9" s="589" t="s">
        <v>137</v>
      </c>
      <c r="B9" s="1175">
        <v>30</v>
      </c>
      <c r="C9" s="590" t="s">
        <v>18</v>
      </c>
      <c r="D9" s="591" t="s">
        <v>138</v>
      </c>
      <c r="E9" s="591" t="s">
        <v>141</v>
      </c>
      <c r="F9" s="592" t="s">
        <v>139</v>
      </c>
      <c r="G9" s="593" t="s">
        <v>18</v>
      </c>
      <c r="H9" s="594" t="s">
        <v>21</v>
      </c>
      <c r="I9" s="594" t="s">
        <v>22</v>
      </c>
      <c r="J9" s="594" t="s">
        <v>23</v>
      </c>
      <c r="K9" s="594" t="s">
        <v>24</v>
      </c>
      <c r="L9" s="547"/>
    </row>
    <row r="10" spans="1:12" ht="14.25" customHeight="1" x14ac:dyDescent="0.25">
      <c r="A10" s="595" t="s">
        <v>14</v>
      </c>
      <c r="B10" s="1171">
        <f>B9/C8</f>
        <v>1</v>
      </c>
      <c r="C10" s="1173" t="s">
        <v>25</v>
      </c>
      <c r="D10" s="1032">
        <f>E5</f>
        <v>1</v>
      </c>
      <c r="E10" s="1032">
        <f>D10/100*40</f>
        <v>0.4</v>
      </c>
      <c r="F10" s="1033">
        <f>D10/100*60</f>
        <v>0.6</v>
      </c>
      <c r="G10" s="596" t="s">
        <v>25</v>
      </c>
      <c r="H10" s="597">
        <f>E10/100*35</f>
        <v>0.14000000000000001</v>
      </c>
      <c r="I10" s="598">
        <f>E10/100*10</f>
        <v>0.04</v>
      </c>
      <c r="J10" s="598">
        <f>E10/100*10</f>
        <v>0.04</v>
      </c>
      <c r="K10" s="598">
        <f>E10/100*45</f>
        <v>0.18</v>
      </c>
      <c r="L10" s="547"/>
    </row>
    <row r="11" spans="1:12" ht="14.25" customHeight="1" x14ac:dyDescent="0.25">
      <c r="A11" s="599" t="s">
        <v>9</v>
      </c>
      <c r="B11" s="1172">
        <f>B10/C7</f>
        <v>7.1428571428571425E-2</v>
      </c>
      <c r="C11" s="1173" t="s">
        <v>26</v>
      </c>
      <c r="D11" s="1032">
        <f>D10*2</f>
        <v>2</v>
      </c>
      <c r="E11" s="1032">
        <f>E10*2</f>
        <v>0.8</v>
      </c>
      <c r="F11" s="1033">
        <f>F10*2</f>
        <v>1.2</v>
      </c>
      <c r="G11" s="596" t="s">
        <v>26</v>
      </c>
      <c r="H11" s="597">
        <f>H10*2</f>
        <v>0.28000000000000003</v>
      </c>
      <c r="I11" s="598">
        <f>I10*2</f>
        <v>0.08</v>
      </c>
      <c r="J11" s="598">
        <f>J10*2</f>
        <v>0.08</v>
      </c>
      <c r="K11" s="598">
        <f>K10*2</f>
        <v>0.36</v>
      </c>
      <c r="L11" s="547"/>
    </row>
    <row r="12" spans="1:12" ht="14.25" customHeight="1" x14ac:dyDescent="0.25">
      <c r="A12" s="600"/>
      <c r="B12" s="547"/>
      <c r="C12" s="1173" t="s">
        <v>27</v>
      </c>
      <c r="D12" s="1032">
        <f>D10*3</f>
        <v>3</v>
      </c>
      <c r="E12" s="1032">
        <f>E10*3</f>
        <v>1.2000000000000002</v>
      </c>
      <c r="F12" s="1033">
        <f>F10*3</f>
        <v>1.7999999999999998</v>
      </c>
      <c r="G12" s="596" t="s">
        <v>27</v>
      </c>
      <c r="H12" s="597">
        <f>H10*3</f>
        <v>0.42000000000000004</v>
      </c>
      <c r="I12" s="598">
        <f>I10*3</f>
        <v>0.12</v>
      </c>
      <c r="J12" s="598">
        <f>J10*3</f>
        <v>0.12</v>
      </c>
      <c r="K12" s="598">
        <f>K10*3</f>
        <v>0.54</v>
      </c>
      <c r="L12" s="547"/>
    </row>
    <row r="13" spans="1:12" ht="14.25" customHeight="1" x14ac:dyDescent="0.25">
      <c r="A13" s="547"/>
      <c r="B13" s="547"/>
      <c r="C13" s="1173" t="s">
        <v>28</v>
      </c>
      <c r="D13" s="1032">
        <f>D10*6</f>
        <v>6</v>
      </c>
      <c r="E13" s="1032">
        <f>E10*6</f>
        <v>2.4000000000000004</v>
      </c>
      <c r="F13" s="1033">
        <f>F10*6</f>
        <v>3.5999999999999996</v>
      </c>
      <c r="G13" s="596" t="s">
        <v>28</v>
      </c>
      <c r="H13" s="597">
        <f>H10*6</f>
        <v>0.84000000000000008</v>
      </c>
      <c r="I13" s="598">
        <f>I10*6</f>
        <v>0.24</v>
      </c>
      <c r="J13" s="598">
        <f>J10*6</f>
        <v>0.24</v>
      </c>
      <c r="K13" s="598">
        <f>K10*6</f>
        <v>1.08</v>
      </c>
      <c r="L13" s="547"/>
    </row>
    <row r="14" spans="1:12" ht="14.25" customHeight="1" x14ac:dyDescent="0.25">
      <c r="A14" s="601"/>
      <c r="B14" s="601"/>
      <c r="C14" s="1173" t="s">
        <v>29</v>
      </c>
      <c r="D14" s="1032">
        <f>D10*12</f>
        <v>12</v>
      </c>
      <c r="E14" s="1032">
        <f>E10*12</f>
        <v>4.8000000000000007</v>
      </c>
      <c r="F14" s="1033">
        <f>F10*12</f>
        <v>7.1999999999999993</v>
      </c>
      <c r="G14" s="596" t="s">
        <v>29</v>
      </c>
      <c r="H14" s="597">
        <f>H10*12</f>
        <v>1.6800000000000002</v>
      </c>
      <c r="I14" s="598">
        <f>I10*12</f>
        <v>0.48</v>
      </c>
      <c r="J14" s="598">
        <f>J10*12</f>
        <v>0.48</v>
      </c>
      <c r="K14" s="598">
        <f>K10*12</f>
        <v>2.16</v>
      </c>
      <c r="L14" s="547"/>
    </row>
    <row r="15" spans="1:12" ht="14.25" customHeight="1" thickBot="1" x14ac:dyDescent="0.3">
      <c r="A15" s="601"/>
      <c r="B15" s="602"/>
      <c r="C15" s="1174" t="s">
        <v>30</v>
      </c>
      <c r="D15" s="1034">
        <f>D10*14</f>
        <v>14</v>
      </c>
      <c r="E15" s="1034">
        <f>E10*14</f>
        <v>5.6000000000000005</v>
      </c>
      <c r="F15" s="1035">
        <f>F10*14</f>
        <v>8.4</v>
      </c>
      <c r="G15" s="596" t="s">
        <v>30</v>
      </c>
      <c r="H15" s="603">
        <f>H10*14</f>
        <v>1.9600000000000002</v>
      </c>
      <c r="I15" s="604">
        <f>I10*14</f>
        <v>0.56000000000000005</v>
      </c>
      <c r="J15" s="604">
        <f>J10*14</f>
        <v>0.56000000000000005</v>
      </c>
      <c r="K15" s="604">
        <f>K10*14</f>
        <v>2.52</v>
      </c>
      <c r="L15" s="547"/>
    </row>
    <row r="16" spans="1:12" ht="14.25" customHeight="1" x14ac:dyDescent="0.25">
      <c r="A16" s="601"/>
      <c r="B16" s="605"/>
      <c r="C16" s="606" t="s">
        <v>31</v>
      </c>
      <c r="D16" s="1036">
        <f>D15*2</f>
        <v>28</v>
      </c>
      <c r="E16" s="1037">
        <f>E15*2</f>
        <v>11.200000000000001</v>
      </c>
      <c r="F16" s="1037">
        <f>F15*2</f>
        <v>16.8</v>
      </c>
      <c r="G16" s="596" t="s">
        <v>31</v>
      </c>
      <c r="H16" s="597">
        <f>H15*2</f>
        <v>3.9200000000000004</v>
      </c>
      <c r="I16" s="598">
        <f>I15*2</f>
        <v>1.1200000000000001</v>
      </c>
      <c r="J16" s="598">
        <f>J15*2</f>
        <v>1.1200000000000001</v>
      </c>
      <c r="K16" s="598">
        <f>K15*2</f>
        <v>5.04</v>
      </c>
      <c r="L16" s="547"/>
    </row>
    <row r="17" spans="1:12" ht="14.25" customHeight="1" x14ac:dyDescent="0.25">
      <c r="A17" s="547"/>
      <c r="B17" s="547"/>
      <c r="C17" s="607" t="s">
        <v>32</v>
      </c>
      <c r="D17" s="1038">
        <f>D16+D15</f>
        <v>42</v>
      </c>
      <c r="E17" s="1039">
        <f>E16+E15</f>
        <v>16.8</v>
      </c>
      <c r="F17" s="1039">
        <f>F16+F15</f>
        <v>25.200000000000003</v>
      </c>
      <c r="G17" s="596" t="s">
        <v>32</v>
      </c>
      <c r="H17" s="597">
        <f>H16+H15</f>
        <v>5.8800000000000008</v>
      </c>
      <c r="I17" s="598">
        <f>I16+I15</f>
        <v>1.6800000000000002</v>
      </c>
      <c r="J17" s="598">
        <f>J16+J15</f>
        <v>1.6800000000000002</v>
      </c>
      <c r="K17" s="598">
        <f>K16+K15</f>
        <v>7.5600000000000005</v>
      </c>
      <c r="L17" s="547"/>
    </row>
    <row r="18" spans="1:12" ht="14.25" customHeight="1" x14ac:dyDescent="0.25">
      <c r="A18" s="547"/>
      <c r="B18" s="547"/>
      <c r="C18" s="607" t="s">
        <v>33</v>
      </c>
      <c r="D18" s="1038">
        <f>D16*2</f>
        <v>56</v>
      </c>
      <c r="E18" s="1039">
        <f>E16+E16</f>
        <v>22.400000000000002</v>
      </c>
      <c r="F18" s="1039">
        <f>F16+F16</f>
        <v>33.6</v>
      </c>
      <c r="G18" s="596" t="s">
        <v>33</v>
      </c>
      <c r="H18" s="597">
        <f>H16+H16</f>
        <v>7.8400000000000007</v>
      </c>
      <c r="I18" s="598">
        <f>I16+I16</f>
        <v>2.2400000000000002</v>
      </c>
      <c r="J18" s="598">
        <f>J16+J16</f>
        <v>2.2400000000000002</v>
      </c>
      <c r="K18" s="598">
        <f>K16+K16</f>
        <v>10.08</v>
      </c>
      <c r="L18" s="547"/>
    </row>
    <row r="19" spans="1:12" ht="14.25" customHeight="1" x14ac:dyDescent="0.25">
      <c r="A19" s="547"/>
      <c r="B19" s="547"/>
      <c r="C19" s="607" t="s">
        <v>34</v>
      </c>
      <c r="D19" s="1038">
        <f>D17+D16</f>
        <v>70</v>
      </c>
      <c r="E19" s="1039">
        <f>E17+E16</f>
        <v>28</v>
      </c>
      <c r="F19" s="1039">
        <f>F16+F17</f>
        <v>42</v>
      </c>
      <c r="G19" s="596" t="s">
        <v>34</v>
      </c>
      <c r="H19" s="597">
        <f>H17+H16</f>
        <v>9.8000000000000007</v>
      </c>
      <c r="I19" s="598">
        <f>I16+I17</f>
        <v>2.8000000000000003</v>
      </c>
      <c r="J19" s="598">
        <f>J16+J17</f>
        <v>2.8000000000000003</v>
      </c>
      <c r="K19" s="598">
        <f>K18+K15</f>
        <v>12.6</v>
      </c>
      <c r="L19" s="547"/>
    </row>
    <row r="20" spans="1:12" ht="14.25" customHeight="1" x14ac:dyDescent="0.25">
      <c r="A20" s="547"/>
      <c r="B20" s="547"/>
      <c r="C20" s="607" t="s">
        <v>35</v>
      </c>
      <c r="D20" s="1038">
        <f>D17*2</f>
        <v>84</v>
      </c>
      <c r="E20" s="1039">
        <f>E17+E17</f>
        <v>33.6</v>
      </c>
      <c r="F20" s="1039">
        <f>F17+F17</f>
        <v>50.400000000000006</v>
      </c>
      <c r="G20" s="596" t="s">
        <v>35</v>
      </c>
      <c r="H20" s="597">
        <f>H17+H17</f>
        <v>11.760000000000002</v>
      </c>
      <c r="I20" s="598">
        <f>I17+I17</f>
        <v>3.3600000000000003</v>
      </c>
      <c r="J20" s="598">
        <f>J17+J17</f>
        <v>3.3600000000000003</v>
      </c>
      <c r="K20" s="598">
        <f>K19+K15</f>
        <v>15.12</v>
      </c>
      <c r="L20" s="547"/>
    </row>
    <row r="21" spans="1:12" ht="14.25" customHeight="1" x14ac:dyDescent="0.25">
      <c r="A21" s="547"/>
      <c r="B21" s="547"/>
      <c r="C21" s="607" t="s">
        <v>36</v>
      </c>
      <c r="D21" s="1038">
        <f>D18+D17</f>
        <v>98</v>
      </c>
      <c r="E21" s="1039">
        <f>E18+E17</f>
        <v>39.200000000000003</v>
      </c>
      <c r="F21" s="1039">
        <f>F18+F17</f>
        <v>58.800000000000004</v>
      </c>
      <c r="G21" s="596" t="s">
        <v>36</v>
      </c>
      <c r="H21" s="597">
        <f>H17+H18</f>
        <v>13.720000000000002</v>
      </c>
      <c r="I21" s="598">
        <f>I18+I17</f>
        <v>3.9200000000000004</v>
      </c>
      <c r="J21" s="598">
        <f>J18+J17</f>
        <v>3.9200000000000004</v>
      </c>
      <c r="K21" s="598">
        <f>K20+K15</f>
        <v>17.64</v>
      </c>
      <c r="L21" s="547"/>
    </row>
    <row r="22" spans="1:12" ht="14.25" customHeight="1" x14ac:dyDescent="0.25">
      <c r="A22" s="547"/>
      <c r="B22" s="547"/>
      <c r="C22" s="607" t="s">
        <v>37</v>
      </c>
      <c r="D22" s="1038">
        <f>D18+D18</f>
        <v>112</v>
      </c>
      <c r="E22" s="1039">
        <f>E18+E18</f>
        <v>44.800000000000004</v>
      </c>
      <c r="F22" s="1039">
        <f>F18+F18</f>
        <v>67.2</v>
      </c>
      <c r="G22" s="596" t="s">
        <v>37</v>
      </c>
      <c r="H22" s="597">
        <f>H18+H18</f>
        <v>15.680000000000001</v>
      </c>
      <c r="I22" s="598">
        <f>I18+I18</f>
        <v>4.4800000000000004</v>
      </c>
      <c r="J22" s="598">
        <f>J18+J18</f>
        <v>4.4800000000000004</v>
      </c>
      <c r="K22" s="598">
        <f>K21+K15</f>
        <v>20.16</v>
      </c>
      <c r="L22" s="547"/>
    </row>
    <row r="23" spans="1:12" ht="14.25" customHeight="1" x14ac:dyDescent="0.25">
      <c r="A23" s="547"/>
      <c r="B23" s="547"/>
      <c r="C23" s="607" t="s">
        <v>38</v>
      </c>
      <c r="D23" s="1038">
        <f>D18+D19</f>
        <v>126</v>
      </c>
      <c r="E23" s="1039">
        <f>E19+E18</f>
        <v>50.400000000000006</v>
      </c>
      <c r="F23" s="1039">
        <f>F19+F18</f>
        <v>75.599999999999994</v>
      </c>
      <c r="G23" s="596" t="s">
        <v>38</v>
      </c>
      <c r="H23" s="597">
        <f>H18+H19</f>
        <v>17.64</v>
      </c>
      <c r="I23" s="598">
        <f>I19+I18</f>
        <v>5.0400000000000009</v>
      </c>
      <c r="J23" s="598">
        <f>J19+J18</f>
        <v>5.0400000000000009</v>
      </c>
      <c r="K23" s="598">
        <f>K22+K15</f>
        <v>22.68</v>
      </c>
      <c r="L23" s="547"/>
    </row>
    <row r="24" spans="1:12" ht="14.25" customHeight="1" x14ac:dyDescent="0.25">
      <c r="A24" s="547"/>
      <c r="B24" s="547"/>
      <c r="C24" s="607" t="s">
        <v>39</v>
      </c>
      <c r="D24" s="1038">
        <f>D15*10</f>
        <v>140</v>
      </c>
      <c r="E24" s="1039">
        <f>E19+E19</f>
        <v>56</v>
      </c>
      <c r="F24" s="1039">
        <f>F19+F19</f>
        <v>84</v>
      </c>
      <c r="G24" s="596" t="s">
        <v>39</v>
      </c>
      <c r="H24" s="597">
        <f>H19+H19</f>
        <v>19.600000000000001</v>
      </c>
      <c r="I24" s="598">
        <f>I19+I19</f>
        <v>5.6000000000000005</v>
      </c>
      <c r="J24" s="598">
        <f>J19+J19</f>
        <v>5.6000000000000005</v>
      </c>
      <c r="K24" s="598">
        <f>K23+K15</f>
        <v>25.2</v>
      </c>
      <c r="L24" s="547"/>
    </row>
    <row r="25" spans="1:12" ht="14.25" customHeight="1" x14ac:dyDescent="0.25">
      <c r="A25" s="547"/>
      <c r="B25" s="547"/>
      <c r="C25" s="607" t="s">
        <v>40</v>
      </c>
      <c r="D25" s="1038">
        <f>D24*2</f>
        <v>280</v>
      </c>
      <c r="E25" s="1039">
        <f>E24*2</f>
        <v>112</v>
      </c>
      <c r="F25" s="1039">
        <f>F24*2</f>
        <v>168</v>
      </c>
      <c r="G25" s="596" t="s">
        <v>40</v>
      </c>
      <c r="H25" s="597">
        <f>H24*2</f>
        <v>39.200000000000003</v>
      </c>
      <c r="I25" s="598">
        <f>I24*2</f>
        <v>11.200000000000001</v>
      </c>
      <c r="J25" s="598">
        <f>J24*2</f>
        <v>11.200000000000001</v>
      </c>
      <c r="K25" s="598">
        <f>K24*2</f>
        <v>50.4</v>
      </c>
      <c r="L25" s="547"/>
    </row>
    <row r="26" spans="1:12" ht="14.25" customHeight="1" thickBot="1" x14ac:dyDescent="0.3">
      <c r="A26" s="547"/>
      <c r="B26" s="547"/>
      <c r="C26" s="608" t="s">
        <v>41</v>
      </c>
      <c r="D26" s="1040">
        <f>D25+D24</f>
        <v>420</v>
      </c>
      <c r="E26" s="1041">
        <f>E25+E24</f>
        <v>168</v>
      </c>
      <c r="F26" s="1041">
        <f>F25+F24</f>
        <v>252</v>
      </c>
      <c r="G26" s="609" t="s">
        <v>41</v>
      </c>
      <c r="H26" s="597">
        <f>H25+H24</f>
        <v>58.800000000000004</v>
      </c>
      <c r="I26" s="598">
        <f>I25+I24</f>
        <v>16.8</v>
      </c>
      <c r="J26" s="598">
        <f>J25+J24</f>
        <v>16.8</v>
      </c>
      <c r="K26" s="598">
        <f>K25+K24</f>
        <v>75.599999999999994</v>
      </c>
      <c r="L26" s="547"/>
    </row>
    <row r="27" spans="1:12" ht="14.25" customHeight="1" thickBot="1" x14ac:dyDescent="0.3">
      <c r="A27" s="610" t="s">
        <v>142</v>
      </c>
      <c r="B27" s="611"/>
      <c r="C27" s="612"/>
      <c r="D27" s="613"/>
      <c r="E27" s="613"/>
      <c r="F27" s="614"/>
      <c r="G27" s="615"/>
      <c r="H27" s="615"/>
      <c r="I27" s="615"/>
      <c r="J27" s="615"/>
      <c r="K27" s="615"/>
      <c r="L27" s="547"/>
    </row>
    <row r="28" spans="1:12" ht="14.25" customHeight="1" x14ac:dyDescent="0.25">
      <c r="A28" s="554"/>
      <c r="B28" s="616"/>
      <c r="C28" s="617" t="s">
        <v>42</v>
      </c>
      <c r="D28" s="618">
        <v>0.04</v>
      </c>
      <c r="E28" s="618">
        <v>0.05</v>
      </c>
      <c r="F28" s="619">
        <v>0.06</v>
      </c>
      <c r="G28" s="620">
        <v>7.0000000000000007E-2</v>
      </c>
      <c r="H28" s="621">
        <v>0.08</v>
      </c>
      <c r="I28" s="621">
        <v>0.09</v>
      </c>
      <c r="J28" s="621">
        <v>0.1</v>
      </c>
      <c r="K28" s="622" t="s">
        <v>43</v>
      </c>
      <c r="L28" s="547"/>
    </row>
    <row r="29" spans="1:12" ht="14.25" customHeight="1" x14ac:dyDescent="0.25">
      <c r="A29" s="554"/>
      <c r="B29" s="623" t="s">
        <v>44</v>
      </c>
      <c r="C29" s="1176">
        <f>D26</f>
        <v>420</v>
      </c>
      <c r="D29" s="1039">
        <f>C29/100*4</f>
        <v>16.8</v>
      </c>
      <c r="E29" s="1039">
        <f>C29/100*5</f>
        <v>21</v>
      </c>
      <c r="F29" s="1042">
        <f>C29/100*6</f>
        <v>25.200000000000003</v>
      </c>
      <c r="G29" s="624">
        <f>C29/100*7</f>
        <v>29.400000000000002</v>
      </c>
      <c r="H29" s="625">
        <f>C29/100*8</f>
        <v>33.6</v>
      </c>
      <c r="I29" s="625">
        <f>C29/100*9</f>
        <v>37.800000000000004</v>
      </c>
      <c r="J29" s="625">
        <f>C29/100*10</f>
        <v>42</v>
      </c>
      <c r="K29" s="626"/>
      <c r="L29" s="547"/>
    </row>
    <row r="30" spans="1:12" ht="14.25" customHeight="1" x14ac:dyDescent="0.25">
      <c r="A30" s="554"/>
      <c r="B30" s="627" t="s">
        <v>45</v>
      </c>
      <c r="C30" s="628" t="s">
        <v>143</v>
      </c>
      <c r="D30" s="1043">
        <f>D15</f>
        <v>14</v>
      </c>
      <c r="E30" s="1043">
        <f>D15</f>
        <v>14</v>
      </c>
      <c r="F30" s="1044">
        <f>D15</f>
        <v>14</v>
      </c>
      <c r="G30" s="629">
        <f>D15</f>
        <v>14</v>
      </c>
      <c r="H30" s="630">
        <f>D15</f>
        <v>14</v>
      </c>
      <c r="I30" s="630">
        <f>D15</f>
        <v>14</v>
      </c>
      <c r="J30" s="630">
        <f>D15</f>
        <v>14</v>
      </c>
      <c r="K30" s="626"/>
      <c r="L30" s="547"/>
    </row>
    <row r="31" spans="1:12" ht="14.25" customHeight="1" x14ac:dyDescent="0.25">
      <c r="A31" s="554"/>
      <c r="B31" s="627" t="s">
        <v>47</v>
      </c>
      <c r="C31" s="631" t="s">
        <v>48</v>
      </c>
      <c r="D31" s="1039">
        <f t="shared" ref="D31:J31" si="0">D29-D30</f>
        <v>2.8000000000000007</v>
      </c>
      <c r="E31" s="1039">
        <f t="shared" si="0"/>
        <v>7</v>
      </c>
      <c r="F31" s="1042">
        <f t="shared" si="0"/>
        <v>11.200000000000003</v>
      </c>
      <c r="G31" s="624">
        <f t="shared" si="0"/>
        <v>15.400000000000002</v>
      </c>
      <c r="H31" s="625">
        <f t="shared" si="0"/>
        <v>19.600000000000001</v>
      </c>
      <c r="I31" s="625">
        <f t="shared" si="0"/>
        <v>23.800000000000004</v>
      </c>
      <c r="J31" s="625">
        <f t="shared" si="0"/>
        <v>28</v>
      </c>
      <c r="K31" s="626"/>
      <c r="L31" s="547"/>
    </row>
    <row r="32" spans="1:12" ht="14.25" customHeight="1" thickBot="1" x14ac:dyDescent="0.3">
      <c r="A32" s="554"/>
      <c r="B32" s="632"/>
      <c r="C32" s="453" t="s">
        <v>161</v>
      </c>
      <c r="D32" s="1039">
        <f t="shared" ref="D32:J32" si="1">D31/100*10</f>
        <v>0.28000000000000008</v>
      </c>
      <c r="E32" s="1039">
        <f t="shared" si="1"/>
        <v>0.70000000000000007</v>
      </c>
      <c r="F32" s="1042">
        <f t="shared" si="1"/>
        <v>1.1200000000000003</v>
      </c>
      <c r="G32" s="633">
        <f t="shared" si="1"/>
        <v>1.5400000000000003</v>
      </c>
      <c r="H32" s="634">
        <f t="shared" si="1"/>
        <v>1.96</v>
      </c>
      <c r="I32" s="634">
        <f t="shared" si="1"/>
        <v>2.3800000000000003</v>
      </c>
      <c r="J32" s="634">
        <f t="shared" si="1"/>
        <v>2.8000000000000003</v>
      </c>
      <c r="K32" s="635"/>
      <c r="L32" s="547"/>
    </row>
    <row r="33" spans="1:12" ht="14.25" customHeight="1" x14ac:dyDescent="0.25">
      <c r="A33" s="554"/>
      <c r="B33" s="632" t="s">
        <v>50</v>
      </c>
      <c r="C33" s="636" t="s">
        <v>51</v>
      </c>
      <c r="D33" s="1045">
        <f t="shared" ref="D33:J36" si="2">D29*30</f>
        <v>504</v>
      </c>
      <c r="E33" s="1045">
        <f t="shared" si="2"/>
        <v>630</v>
      </c>
      <c r="F33" s="1046">
        <f t="shared" si="2"/>
        <v>756.00000000000011</v>
      </c>
      <c r="G33" s="637">
        <f t="shared" si="2"/>
        <v>882.00000000000011</v>
      </c>
      <c r="H33" s="638">
        <f t="shared" si="2"/>
        <v>1008</v>
      </c>
      <c r="I33" s="638">
        <f t="shared" si="2"/>
        <v>1134.0000000000002</v>
      </c>
      <c r="J33" s="639">
        <f t="shared" si="2"/>
        <v>1260</v>
      </c>
      <c r="K33" s="640"/>
      <c r="L33" s="547"/>
    </row>
    <row r="34" spans="1:12" ht="14.25" customHeight="1" x14ac:dyDescent="0.25">
      <c r="A34" s="554"/>
      <c r="B34" s="641" t="s">
        <v>50</v>
      </c>
      <c r="C34" s="642" t="s">
        <v>52</v>
      </c>
      <c r="D34" s="1047">
        <f t="shared" si="2"/>
        <v>420</v>
      </c>
      <c r="E34" s="1047">
        <f t="shared" si="2"/>
        <v>420</v>
      </c>
      <c r="F34" s="1048">
        <f t="shared" si="2"/>
        <v>420</v>
      </c>
      <c r="G34" s="643">
        <f t="shared" si="2"/>
        <v>420</v>
      </c>
      <c r="H34" s="644">
        <f t="shared" si="2"/>
        <v>420</v>
      </c>
      <c r="I34" s="644">
        <f t="shared" si="2"/>
        <v>420</v>
      </c>
      <c r="J34" s="645">
        <f t="shared" si="2"/>
        <v>420</v>
      </c>
      <c r="K34" s="646"/>
      <c r="L34" s="547"/>
    </row>
    <row r="35" spans="1:12" ht="14.25" customHeight="1" x14ac:dyDescent="0.25">
      <c r="A35" s="554"/>
      <c r="B35" s="647" t="s">
        <v>50</v>
      </c>
      <c r="C35" s="648" t="s">
        <v>53</v>
      </c>
      <c r="D35" s="1049">
        <f t="shared" si="2"/>
        <v>84.000000000000028</v>
      </c>
      <c r="E35" s="1049">
        <f t="shared" si="2"/>
        <v>210</v>
      </c>
      <c r="F35" s="1050">
        <f t="shared" si="2"/>
        <v>336.00000000000011</v>
      </c>
      <c r="G35" s="649">
        <f t="shared" si="2"/>
        <v>462.00000000000006</v>
      </c>
      <c r="H35" s="650">
        <f t="shared" si="2"/>
        <v>588</v>
      </c>
      <c r="I35" s="650">
        <f t="shared" si="2"/>
        <v>714.00000000000011</v>
      </c>
      <c r="J35" s="651">
        <f t="shared" si="2"/>
        <v>840</v>
      </c>
      <c r="K35" s="652"/>
      <c r="L35" s="547"/>
    </row>
    <row r="36" spans="1:12" ht="14.25" customHeight="1" thickBot="1" x14ac:dyDescent="0.3">
      <c r="A36" s="554"/>
      <c r="B36" s="653" t="s">
        <v>50</v>
      </c>
      <c r="C36" s="654" t="s">
        <v>49</v>
      </c>
      <c r="D36" s="1051">
        <f t="shared" si="2"/>
        <v>8.4000000000000021</v>
      </c>
      <c r="E36" s="1051">
        <f t="shared" si="2"/>
        <v>21.000000000000004</v>
      </c>
      <c r="F36" s="1052">
        <f t="shared" si="2"/>
        <v>33.600000000000009</v>
      </c>
      <c r="G36" s="655">
        <f t="shared" si="2"/>
        <v>46.20000000000001</v>
      </c>
      <c r="H36" s="656">
        <f t="shared" si="2"/>
        <v>58.8</v>
      </c>
      <c r="I36" s="656">
        <f t="shared" si="2"/>
        <v>71.400000000000006</v>
      </c>
      <c r="J36" s="656">
        <f t="shared" si="2"/>
        <v>84.000000000000014</v>
      </c>
      <c r="K36" s="657"/>
      <c r="L36" s="547"/>
    </row>
    <row r="37" spans="1:12" ht="14.25" customHeight="1" x14ac:dyDescent="0.25">
      <c r="A37" s="658"/>
      <c r="B37" s="659"/>
      <c r="C37" s="660" t="s">
        <v>54</v>
      </c>
      <c r="D37" s="1053">
        <f t="shared" ref="D37:J37" si="3">D31</f>
        <v>2.8000000000000007</v>
      </c>
      <c r="E37" s="1053">
        <f t="shared" si="3"/>
        <v>7</v>
      </c>
      <c r="F37" s="1053">
        <f t="shared" si="3"/>
        <v>11.200000000000003</v>
      </c>
      <c r="G37" s="661">
        <f t="shared" si="3"/>
        <v>15.400000000000002</v>
      </c>
      <c r="H37" s="661">
        <f t="shared" si="3"/>
        <v>19.600000000000001</v>
      </c>
      <c r="I37" s="661">
        <f t="shared" si="3"/>
        <v>23.800000000000004</v>
      </c>
      <c r="J37" s="661">
        <f t="shared" si="3"/>
        <v>28</v>
      </c>
      <c r="K37" s="662"/>
      <c r="L37" s="547"/>
    </row>
    <row r="38" spans="1:12" ht="14.25" customHeight="1" x14ac:dyDescent="0.25">
      <c r="A38" s="561"/>
      <c r="B38" s="631"/>
      <c r="C38" s="235" t="s">
        <v>55</v>
      </c>
      <c r="D38" s="1054">
        <f t="shared" ref="D38:J38" si="4">D37/100*20</f>
        <v>0.56000000000000016</v>
      </c>
      <c r="E38" s="1054">
        <f t="shared" si="4"/>
        <v>1.4000000000000001</v>
      </c>
      <c r="F38" s="1054">
        <f t="shared" si="4"/>
        <v>2.2400000000000007</v>
      </c>
      <c r="G38" s="664">
        <f t="shared" si="4"/>
        <v>3.0800000000000005</v>
      </c>
      <c r="H38" s="663">
        <f t="shared" si="4"/>
        <v>3.92</v>
      </c>
      <c r="I38" s="663">
        <f t="shared" si="4"/>
        <v>4.7600000000000007</v>
      </c>
      <c r="J38" s="663">
        <f t="shared" si="4"/>
        <v>5.6000000000000005</v>
      </c>
      <c r="K38" s="665"/>
      <c r="L38" s="547"/>
    </row>
    <row r="39" spans="1:12" ht="14.25" customHeight="1" x14ac:dyDescent="0.25">
      <c r="A39" s="569"/>
      <c r="B39" s="666"/>
      <c r="C39" s="235" t="s">
        <v>56</v>
      </c>
      <c r="D39" s="1054">
        <f t="shared" ref="D39:J39" si="5">D37/100*40</f>
        <v>1.1200000000000003</v>
      </c>
      <c r="E39" s="1054">
        <f t="shared" si="5"/>
        <v>2.8000000000000003</v>
      </c>
      <c r="F39" s="1054">
        <f t="shared" si="5"/>
        <v>4.4800000000000013</v>
      </c>
      <c r="G39" s="664">
        <f t="shared" si="5"/>
        <v>6.160000000000001</v>
      </c>
      <c r="H39" s="663">
        <f t="shared" si="5"/>
        <v>7.84</v>
      </c>
      <c r="I39" s="663">
        <f t="shared" si="5"/>
        <v>9.5200000000000014</v>
      </c>
      <c r="J39" s="663">
        <f t="shared" si="5"/>
        <v>11.200000000000001</v>
      </c>
      <c r="K39" s="667"/>
      <c r="L39" s="547"/>
    </row>
    <row r="40" spans="1:12" ht="14.25" customHeight="1" x14ac:dyDescent="0.25">
      <c r="A40" s="569"/>
      <c r="B40" s="631"/>
      <c r="C40" s="235" t="s">
        <v>57</v>
      </c>
      <c r="D40" s="1054">
        <f t="shared" ref="D40:J40" si="6">D37/100*40</f>
        <v>1.1200000000000003</v>
      </c>
      <c r="E40" s="1054">
        <f t="shared" si="6"/>
        <v>2.8000000000000003</v>
      </c>
      <c r="F40" s="1054">
        <f t="shared" si="6"/>
        <v>4.4800000000000013</v>
      </c>
      <c r="G40" s="664">
        <f t="shared" si="6"/>
        <v>6.160000000000001</v>
      </c>
      <c r="H40" s="663">
        <f t="shared" si="6"/>
        <v>7.84</v>
      </c>
      <c r="I40" s="663">
        <f t="shared" si="6"/>
        <v>9.5200000000000014</v>
      </c>
      <c r="J40" s="663">
        <f t="shared" si="6"/>
        <v>11.200000000000001</v>
      </c>
      <c r="K40" s="667"/>
      <c r="L40" s="547"/>
    </row>
    <row r="41" spans="1:12" ht="14.25" customHeight="1" x14ac:dyDescent="0.25">
      <c r="A41" s="668"/>
      <c r="B41" s="666"/>
      <c r="C41" s="236" t="s">
        <v>58</v>
      </c>
      <c r="D41" s="1055">
        <f>D37/100*4</f>
        <v>0.11200000000000003</v>
      </c>
      <c r="E41" s="1055">
        <f>E37/100*5</f>
        <v>0.35000000000000003</v>
      </c>
      <c r="F41" s="1055">
        <f>F37/100*6</f>
        <v>0.67200000000000015</v>
      </c>
      <c r="G41" s="670">
        <f>F37/100*7</f>
        <v>0.78400000000000025</v>
      </c>
      <c r="H41" s="669">
        <f>F37/100*8</f>
        <v>0.89600000000000024</v>
      </c>
      <c r="I41" s="669">
        <f>F37/100*9</f>
        <v>1.0080000000000002</v>
      </c>
      <c r="J41" s="669">
        <f>F37/100*10</f>
        <v>1.1200000000000003</v>
      </c>
      <c r="K41" s="671"/>
      <c r="L41" s="672"/>
    </row>
    <row r="42" spans="1:12" ht="14.25" customHeight="1" x14ac:dyDescent="0.25">
      <c r="A42" s="569"/>
      <c r="B42" s="631"/>
      <c r="C42" s="236" t="s">
        <v>59</v>
      </c>
      <c r="D42" s="1056">
        <f t="shared" ref="D42:J42" si="7">D37+D41</f>
        <v>2.9120000000000008</v>
      </c>
      <c r="E42" s="1056">
        <f t="shared" si="7"/>
        <v>7.35</v>
      </c>
      <c r="F42" s="1056">
        <f t="shared" si="7"/>
        <v>11.872000000000003</v>
      </c>
      <c r="G42" s="674">
        <f t="shared" si="7"/>
        <v>16.184000000000001</v>
      </c>
      <c r="H42" s="673">
        <f t="shared" si="7"/>
        <v>20.496000000000002</v>
      </c>
      <c r="I42" s="673">
        <f t="shared" si="7"/>
        <v>24.808000000000003</v>
      </c>
      <c r="J42" s="673">
        <f t="shared" si="7"/>
        <v>29.12</v>
      </c>
      <c r="K42" s="675"/>
      <c r="L42" s="547"/>
    </row>
    <row r="43" spans="1:12" ht="14.25" customHeight="1" x14ac:dyDescent="0.25">
      <c r="A43" s="569"/>
      <c r="B43" s="676"/>
      <c r="C43" s="237" t="s">
        <v>60</v>
      </c>
      <c r="D43" s="1057">
        <f>D35*D28</f>
        <v>3.3600000000000012</v>
      </c>
      <c r="E43" s="1057">
        <f t="shared" ref="E43:J43" si="8">E35*E28</f>
        <v>10.5</v>
      </c>
      <c r="F43" s="1057">
        <f t="shared" si="8"/>
        <v>20.160000000000007</v>
      </c>
      <c r="G43" s="677">
        <f t="shared" si="8"/>
        <v>32.340000000000011</v>
      </c>
      <c r="H43" s="677">
        <f t="shared" si="8"/>
        <v>47.04</v>
      </c>
      <c r="I43" s="677">
        <f t="shared" si="8"/>
        <v>64.260000000000005</v>
      </c>
      <c r="J43" s="677">
        <f t="shared" si="8"/>
        <v>84</v>
      </c>
      <c r="K43" s="678"/>
      <c r="L43" s="547"/>
    </row>
    <row r="44" spans="1:12" ht="14.25" customHeight="1" x14ac:dyDescent="0.25">
      <c r="A44" s="569"/>
      <c r="B44" s="676"/>
      <c r="C44" s="237" t="s">
        <v>61</v>
      </c>
      <c r="D44" s="1057">
        <f>D35+D43</f>
        <v>87.360000000000028</v>
      </c>
      <c r="E44" s="1057">
        <f t="shared" ref="E44:J44" si="9">E35+E43</f>
        <v>220.5</v>
      </c>
      <c r="F44" s="1057">
        <f t="shared" si="9"/>
        <v>356.16000000000014</v>
      </c>
      <c r="G44" s="679">
        <f t="shared" si="9"/>
        <v>494.34000000000009</v>
      </c>
      <c r="H44" s="679">
        <f t="shared" si="9"/>
        <v>635.04</v>
      </c>
      <c r="I44" s="679">
        <f t="shared" si="9"/>
        <v>778.2600000000001</v>
      </c>
      <c r="J44" s="679">
        <f t="shared" si="9"/>
        <v>924</v>
      </c>
      <c r="K44" s="680"/>
      <c r="L44" s="547"/>
    </row>
    <row r="70" spans="1:12" ht="11.85" customHeight="1" x14ac:dyDescent="0.25">
      <c r="A70" s="547"/>
      <c r="B70" s="547"/>
      <c r="C70" s="547"/>
      <c r="D70" s="615"/>
      <c r="E70" s="615"/>
      <c r="F70" s="615"/>
      <c r="G70" s="615"/>
      <c r="H70" s="547"/>
      <c r="I70" s="547"/>
      <c r="J70" s="547"/>
      <c r="K70" s="547"/>
      <c r="L70" s="547"/>
    </row>
    <row r="71" spans="1:12" ht="11.85" customHeight="1" x14ac:dyDescent="0.25">
      <c r="A71" s="547"/>
      <c r="B71" s="547"/>
      <c r="C71" s="547"/>
      <c r="D71" s="547"/>
      <c r="E71" s="547"/>
      <c r="F71" s="547"/>
      <c r="G71" s="547"/>
      <c r="H71" s="547"/>
      <c r="I71" s="547"/>
      <c r="J71" s="547"/>
      <c r="K71" s="547"/>
      <c r="L71" s="547"/>
    </row>
    <row r="72" spans="1:12" ht="11.85" customHeight="1" x14ac:dyDescent="0.25">
      <c r="A72" s="547"/>
      <c r="B72" s="547"/>
      <c r="C72" s="547"/>
      <c r="D72" s="547"/>
      <c r="E72" s="547"/>
      <c r="F72" s="547"/>
      <c r="G72" s="547"/>
      <c r="H72" s="547"/>
      <c r="I72" s="547"/>
      <c r="J72" s="547"/>
      <c r="K72" s="547"/>
      <c r="L72" s="547"/>
    </row>
    <row r="73" spans="1:12" ht="11.85" customHeight="1" x14ac:dyDescent="0.25">
      <c r="A73" s="547"/>
      <c r="B73" s="547"/>
      <c r="C73" s="547"/>
      <c r="D73" s="547"/>
      <c r="E73" s="547"/>
      <c r="F73" s="547"/>
      <c r="G73" s="547"/>
      <c r="H73" s="547"/>
      <c r="I73" s="547"/>
      <c r="J73" s="547"/>
      <c r="K73" s="547"/>
      <c r="L73" s="547"/>
    </row>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pageMargins left="0.7" right="0.7" top="0.75" bottom="0.75" header="0.3" footer="0.3"/>
  <pageSetup paperSize="9" orientation="portrait" horizontalDpi="300" verticalDpi="300"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110"/>
  <sheetViews>
    <sheetView zoomScaleNormal="100" workbookViewId="0">
      <selection activeCell="B5" sqref="B5"/>
    </sheetView>
  </sheetViews>
  <sheetFormatPr defaultColWidth="9" defaultRowHeight="10.199999999999999" x14ac:dyDescent="0.2"/>
  <cols>
    <col min="1" max="1" width="13.44140625" style="1" customWidth="1"/>
    <col min="2" max="2" width="12.109375" style="1" customWidth="1"/>
    <col min="3" max="3" width="15.33203125" style="1" customWidth="1"/>
    <col min="4" max="4" width="16.66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130</v>
      </c>
      <c r="B1" s="195"/>
      <c r="C1" s="177"/>
      <c r="D1" s="190" t="str">
        <f>'Simple Explain'!C1</f>
        <v>The FUTURO-Plan 2001 to 2025 - 1 x 14 x 30 for</v>
      </c>
      <c r="E1" s="178"/>
      <c r="F1" s="178"/>
      <c r="G1" s="191" t="str">
        <f>A10</f>
        <v>GDP (PPP) EUR</v>
      </c>
      <c r="H1" s="179"/>
      <c r="I1" s="179"/>
      <c r="J1" s="180"/>
    </row>
    <row r="2" spans="1:11" ht="11.4" x14ac:dyDescent="0.2">
      <c r="C2" s="181" t="s">
        <v>0</v>
      </c>
      <c r="D2" s="3"/>
      <c r="E2" s="3"/>
      <c r="F2" s="3"/>
      <c r="G2" s="3"/>
      <c r="H2" s="3"/>
      <c r="I2" s="4"/>
      <c r="J2" s="182"/>
    </row>
    <row r="3" spans="1:11" ht="16.350000000000001" customHeight="1" thickBot="1" x14ac:dyDescent="0.35">
      <c r="B3" s="197" t="s">
        <v>83</v>
      </c>
      <c r="C3" s="183"/>
      <c r="D3" s="184" t="s">
        <v>1</v>
      </c>
      <c r="E3" s="184"/>
      <c r="F3" s="184"/>
      <c r="G3" s="184"/>
      <c r="H3" s="184"/>
      <c r="I3" s="184"/>
      <c r="J3" s="185"/>
    </row>
    <row r="4" spans="1:11" ht="16.2" thickBot="1" x14ac:dyDescent="0.35">
      <c r="A4" s="204" t="s">
        <v>130</v>
      </c>
      <c r="B4" s="198" t="s">
        <v>189</v>
      </c>
      <c r="C4" s="175"/>
      <c r="D4" s="8" t="s">
        <v>2</v>
      </c>
      <c r="E4" s="8" t="s">
        <v>181</v>
      </c>
      <c r="F4" s="8" t="s">
        <v>4</v>
      </c>
      <c r="G4" s="1009" t="e" vm="2">
        <v>#VALUE!</v>
      </c>
      <c r="H4" s="10" t="s">
        <v>6</v>
      </c>
      <c r="I4" s="10" t="s">
        <v>7</v>
      </c>
      <c r="J4" s="10"/>
      <c r="K4" s="11"/>
    </row>
    <row r="5" spans="1:11" ht="13.8" thickBot="1" x14ac:dyDescent="0.3">
      <c r="A5" s="12"/>
      <c r="B5" s="12"/>
      <c r="C5" s="13" t="s">
        <v>8</v>
      </c>
      <c r="D5" s="211">
        <v>1</v>
      </c>
      <c r="E5" s="1026">
        <f ca="1">D5*C6</f>
        <v>4877.3407428571436</v>
      </c>
      <c r="F5" s="937">
        <f ca="1">E5*14</f>
        <v>68282.770400000009</v>
      </c>
      <c r="G5" s="706" cm="1">
        <f t="array" aca="1" ref="G5" ca="1">_FV(G4,"Price")</f>
        <v>1.2014</v>
      </c>
      <c r="H5" s="937">
        <f ca="1">F5*30</f>
        <v>2048483.1120000002</v>
      </c>
      <c r="I5" s="938">
        <f ca="1">E26</f>
        <v>819393.2448000001</v>
      </c>
      <c r="J5" s="939">
        <f ca="1">F26</f>
        <v>1229089.8672000002</v>
      </c>
      <c r="K5" s="19"/>
    </row>
    <row r="6" spans="1:11" ht="13.2" x14ac:dyDescent="0.25">
      <c r="A6" s="151" t="s">
        <v>9</v>
      </c>
      <c r="B6" s="1023">
        <f ca="1">D5*C6</f>
        <v>4877.3407428571436</v>
      </c>
      <c r="C6" s="233">
        <f ca="1">B7/C7</f>
        <v>4877.3407428571436</v>
      </c>
      <c r="D6" s="20" t="s">
        <v>10</v>
      </c>
      <c r="E6" s="21"/>
      <c r="F6" s="21"/>
      <c r="G6" s="22" t="s">
        <v>134</v>
      </c>
      <c r="H6" s="23" t="s">
        <v>11</v>
      </c>
      <c r="I6" s="24" t="s">
        <v>12</v>
      </c>
      <c r="J6" s="24" t="s">
        <v>13</v>
      </c>
      <c r="K6" s="25"/>
    </row>
    <row r="7" spans="1:11" ht="14.4" x14ac:dyDescent="0.3">
      <c r="A7" s="162" t="s">
        <v>14</v>
      </c>
      <c r="B7" s="1024">
        <f ca="1">56836*G5</f>
        <v>68282.770400000009</v>
      </c>
      <c r="C7" s="27">
        <v>14</v>
      </c>
      <c r="D7"/>
      <c r="E7" s="28"/>
      <c r="F7"/>
      <c r="G7" s="681">
        <v>1</v>
      </c>
      <c r="H7"/>
      <c r="I7" s="30"/>
      <c r="J7"/>
      <c r="K7" s="31"/>
    </row>
    <row r="8" spans="1:11" ht="13.8" thickBot="1" x14ac:dyDescent="0.3">
      <c r="A8" s="150" t="s">
        <v>15</v>
      </c>
      <c r="B8" s="1025">
        <f ca="1">B7*C8</f>
        <v>2048483.1120000002</v>
      </c>
      <c r="C8" s="33">
        <v>30</v>
      </c>
      <c r="D8" s="34" t="s">
        <v>16</v>
      </c>
      <c r="E8" s="34"/>
      <c r="F8" s="34"/>
      <c r="G8" s="35"/>
      <c r="H8" s="34" t="s">
        <v>17</v>
      </c>
      <c r="I8" s="34"/>
      <c r="J8" s="34"/>
      <c r="K8" s="34"/>
    </row>
    <row r="9" spans="1:11" ht="10.8" thickBot="1" x14ac:dyDescent="0.25">
      <c r="A9" s="138"/>
      <c r="C9" s="221" t="s">
        <v>18</v>
      </c>
      <c r="D9" s="36" t="s">
        <v>19</v>
      </c>
      <c r="E9" s="37" t="s">
        <v>20</v>
      </c>
      <c r="F9" s="142" t="s">
        <v>13</v>
      </c>
      <c r="G9" s="152" t="s">
        <v>18</v>
      </c>
      <c r="H9" s="36" t="s">
        <v>21</v>
      </c>
      <c r="I9" s="36" t="s">
        <v>22</v>
      </c>
      <c r="J9" s="36" t="s">
        <v>23</v>
      </c>
      <c r="K9" s="36" t="s">
        <v>24</v>
      </c>
    </row>
    <row r="10" spans="1:11" x14ac:dyDescent="0.2">
      <c r="A10" s="893" t="s">
        <v>184</v>
      </c>
      <c r="B10" s="888" t="s">
        <v>156</v>
      </c>
      <c r="C10" s="222" t="s">
        <v>25</v>
      </c>
      <c r="D10" s="940">
        <f ca="1">E5</f>
        <v>4877.3407428571436</v>
      </c>
      <c r="E10" s="941">
        <f ca="1">D10/100*40</f>
        <v>1950.9362971428575</v>
      </c>
      <c r="F10" s="942">
        <f ca="1">D10/100*60</f>
        <v>2926.4044457142863</v>
      </c>
      <c r="G10" s="701" t="s">
        <v>25</v>
      </c>
      <c r="H10" s="940">
        <f ca="1">E10/100*35</f>
        <v>682.82770400000015</v>
      </c>
      <c r="I10" s="941">
        <f ca="1">E10/100*10</f>
        <v>195.09362971428575</v>
      </c>
      <c r="J10" s="941">
        <f ca="1">E10/100*10</f>
        <v>195.09362971428575</v>
      </c>
      <c r="K10" s="941">
        <f ca="1">E10/100*45</f>
        <v>877.92133371428588</v>
      </c>
    </row>
    <row r="11" spans="1:11" x14ac:dyDescent="0.2">
      <c r="A11" s="889" t="s">
        <v>157</v>
      </c>
      <c r="B11" s="890" t="s">
        <v>167</v>
      </c>
      <c r="C11" s="222" t="s">
        <v>26</v>
      </c>
      <c r="D11" s="940">
        <f ca="1">D10*2</f>
        <v>9754.6814857142872</v>
      </c>
      <c r="E11" s="941">
        <f ca="1">E10*2</f>
        <v>3901.872594285715</v>
      </c>
      <c r="F11" s="942">
        <f ca="1">F10*2</f>
        <v>5852.8088914285727</v>
      </c>
      <c r="G11" s="701" t="s">
        <v>26</v>
      </c>
      <c r="H11" s="940">
        <f ca="1">H10*2</f>
        <v>1365.6554080000003</v>
      </c>
      <c r="I11" s="941">
        <f ca="1">I10*2</f>
        <v>390.18725942857151</v>
      </c>
      <c r="J11" s="941">
        <f ca="1">J10*2</f>
        <v>390.18725942857151</v>
      </c>
      <c r="K11" s="941">
        <f ca="1">K10*2</f>
        <v>1755.8426674285718</v>
      </c>
    </row>
    <row r="12" spans="1:11" ht="10.8" thickBot="1" x14ac:dyDescent="0.25">
      <c r="A12" s="891" t="s">
        <v>162</v>
      </c>
      <c r="B12" s="892" t="s">
        <v>168</v>
      </c>
      <c r="C12" s="222" t="s">
        <v>27</v>
      </c>
      <c r="D12" s="940">
        <f ca="1">D10*3</f>
        <v>14632.02222857143</v>
      </c>
      <c r="E12" s="941">
        <f ca="1">E10*3</f>
        <v>5852.8088914285727</v>
      </c>
      <c r="F12" s="942">
        <f ca="1">F10*3</f>
        <v>8779.213337142859</v>
      </c>
      <c r="G12" s="701" t="s">
        <v>27</v>
      </c>
      <c r="H12" s="940">
        <f ca="1">H10*3</f>
        <v>2048.4831120000003</v>
      </c>
      <c r="I12" s="941">
        <f ca="1">I10*3</f>
        <v>585.28088914285729</v>
      </c>
      <c r="J12" s="941">
        <f ca="1">J10*3</f>
        <v>585.28088914285729</v>
      </c>
      <c r="K12" s="941">
        <f ca="1">K10*3</f>
        <v>2633.7640011428575</v>
      </c>
    </row>
    <row r="13" spans="1:11" x14ac:dyDescent="0.2">
      <c r="C13" s="222" t="s">
        <v>28</v>
      </c>
      <c r="D13" s="940">
        <f ca="1">D10*6</f>
        <v>29264.04445714286</v>
      </c>
      <c r="E13" s="941">
        <f ca="1">E10*6</f>
        <v>11705.617782857145</v>
      </c>
      <c r="F13" s="942">
        <f ca="1">F10*6</f>
        <v>17558.426674285718</v>
      </c>
      <c r="G13" s="701" t="s">
        <v>28</v>
      </c>
      <c r="H13" s="940">
        <f ca="1">H10*6</f>
        <v>4096.9662240000007</v>
      </c>
      <c r="I13" s="941">
        <f ca="1">I10*6</f>
        <v>1170.5617782857146</v>
      </c>
      <c r="J13" s="941">
        <f ca="1">J10*6</f>
        <v>1170.5617782857146</v>
      </c>
      <c r="K13" s="941">
        <f ca="1">K10*6</f>
        <v>5267.528002285715</v>
      </c>
    </row>
    <row r="14" spans="1:11" x14ac:dyDescent="0.2">
      <c r="A14" s="157"/>
      <c r="B14" s="157"/>
      <c r="C14" s="222" t="s">
        <v>29</v>
      </c>
      <c r="D14" s="940">
        <f ca="1">D10*12</f>
        <v>58528.08891428572</v>
      </c>
      <c r="E14" s="941">
        <f ca="1">E10*12</f>
        <v>23411.235565714291</v>
      </c>
      <c r="F14" s="942">
        <f ca="1">F10*12</f>
        <v>35116.853348571436</v>
      </c>
      <c r="G14" s="701" t="s">
        <v>29</v>
      </c>
      <c r="H14" s="940">
        <f ca="1">H10*12</f>
        <v>8193.9324480000014</v>
      </c>
      <c r="I14" s="941">
        <f ca="1">I10*12</f>
        <v>2341.1235565714292</v>
      </c>
      <c r="J14" s="941">
        <f ca="1">J10*12</f>
        <v>2341.1235565714292</v>
      </c>
      <c r="K14" s="941">
        <f ca="1">K10*12</f>
        <v>10535.05600457143</v>
      </c>
    </row>
    <row r="15" spans="1:11" x14ac:dyDescent="0.2">
      <c r="A15" s="157"/>
      <c r="B15" s="209"/>
      <c r="C15" s="223" t="s">
        <v>30</v>
      </c>
      <c r="D15" s="943">
        <f ca="1">D10*14</f>
        <v>68282.770400000009</v>
      </c>
      <c r="E15" s="944">
        <f ca="1">E10*14</f>
        <v>27313.108160000003</v>
      </c>
      <c r="F15" s="945">
        <f ca="1">F10*14</f>
        <v>40969.662240000005</v>
      </c>
      <c r="G15" s="702" t="s">
        <v>30</v>
      </c>
      <c r="H15" s="943">
        <f ca="1">H10*14</f>
        <v>9559.5878560000019</v>
      </c>
      <c r="I15" s="944">
        <f ca="1">I10*14</f>
        <v>2731.3108160000006</v>
      </c>
      <c r="J15" s="944">
        <f ca="1">J10*14</f>
        <v>2731.3108160000006</v>
      </c>
      <c r="K15" s="944">
        <f ca="1">K10*14</f>
        <v>12290.898672000003</v>
      </c>
    </row>
    <row r="16" spans="1:11" ht="12.9" customHeight="1" x14ac:dyDescent="0.2">
      <c r="A16" s="157"/>
      <c r="B16" s="210"/>
      <c r="C16" s="155" t="s">
        <v>31</v>
      </c>
      <c r="D16" s="940">
        <f ca="1">D15*2</f>
        <v>136565.54080000002</v>
      </c>
      <c r="E16" s="941">
        <f ca="1">E15*2</f>
        <v>54626.216320000007</v>
      </c>
      <c r="F16" s="942">
        <f ca="1">F15*2</f>
        <v>81939.32448000001</v>
      </c>
      <c r="G16" s="701" t="s">
        <v>31</v>
      </c>
      <c r="H16" s="940">
        <f ca="1">H15*2</f>
        <v>19119.175712000004</v>
      </c>
      <c r="I16" s="941">
        <f ca="1">I15*2</f>
        <v>5462.6216320000012</v>
      </c>
      <c r="J16" s="941">
        <f ca="1">J15*2</f>
        <v>5462.6216320000012</v>
      </c>
      <c r="K16" s="941">
        <f ca="1">K15*2</f>
        <v>24581.797344000006</v>
      </c>
    </row>
    <row r="17" spans="2:11" x14ac:dyDescent="0.2">
      <c r="C17" s="155" t="s">
        <v>32</v>
      </c>
      <c r="D17" s="940">
        <f ca="1">D16+D15</f>
        <v>204848.31120000003</v>
      </c>
      <c r="E17" s="941">
        <f ca="1">E16+E15</f>
        <v>81939.32448000001</v>
      </c>
      <c r="F17" s="942">
        <f ca="1">F16+F15</f>
        <v>122908.98672000002</v>
      </c>
      <c r="G17" s="701" t="s">
        <v>32</v>
      </c>
      <c r="H17" s="940">
        <f ca="1">H16+H15</f>
        <v>28678.763568000006</v>
      </c>
      <c r="I17" s="941">
        <f ca="1">I16+I15</f>
        <v>8193.9324480000014</v>
      </c>
      <c r="J17" s="941">
        <f ca="1">J16+J15</f>
        <v>8193.9324480000014</v>
      </c>
      <c r="K17" s="941">
        <f ca="1">K16+K15</f>
        <v>36872.696016000009</v>
      </c>
    </row>
    <row r="18" spans="2:11" x14ac:dyDescent="0.2">
      <c r="C18" s="155" t="s">
        <v>33</v>
      </c>
      <c r="D18" s="940">
        <f ca="1">D16*2</f>
        <v>273131.08160000003</v>
      </c>
      <c r="E18" s="941">
        <f ca="1">E16+E16</f>
        <v>109252.43264000001</v>
      </c>
      <c r="F18" s="942">
        <f ca="1">F16+F16</f>
        <v>163878.64896000002</v>
      </c>
      <c r="G18" s="701" t="s">
        <v>33</v>
      </c>
      <c r="H18" s="940">
        <f ca="1">H16+H16</f>
        <v>38238.351424000008</v>
      </c>
      <c r="I18" s="941">
        <f ca="1">I16+I16</f>
        <v>10925.243264000002</v>
      </c>
      <c r="J18" s="941">
        <f ca="1">J16+J16</f>
        <v>10925.243264000002</v>
      </c>
      <c r="K18" s="941">
        <f ca="1">K16+K16</f>
        <v>49163.594688000012</v>
      </c>
    </row>
    <row r="19" spans="2:11" x14ac:dyDescent="0.2">
      <c r="C19" s="155" t="s">
        <v>34</v>
      </c>
      <c r="D19" s="940">
        <f ca="1">D17+D16</f>
        <v>341413.85200000007</v>
      </c>
      <c r="E19" s="941">
        <f ca="1">E17+E16</f>
        <v>136565.54080000002</v>
      </c>
      <c r="F19" s="942">
        <f ca="1">F16+F17</f>
        <v>204848.31120000003</v>
      </c>
      <c r="G19" s="701" t="s">
        <v>34</v>
      </c>
      <c r="H19" s="940">
        <f ca="1">H17+H16</f>
        <v>47797.939280000006</v>
      </c>
      <c r="I19" s="941">
        <f ca="1">I16+I17</f>
        <v>13656.554080000002</v>
      </c>
      <c r="J19" s="941">
        <f ca="1">J16+J17</f>
        <v>13656.554080000002</v>
      </c>
      <c r="K19" s="941">
        <f ca="1">K18+K15</f>
        <v>61454.493360000015</v>
      </c>
    </row>
    <row r="20" spans="2:11" x14ac:dyDescent="0.2">
      <c r="C20" s="155" t="s">
        <v>35</v>
      </c>
      <c r="D20" s="940">
        <f ca="1">D17*2</f>
        <v>409696.62240000005</v>
      </c>
      <c r="E20" s="941">
        <f ca="1">E17+E17</f>
        <v>163878.64896000002</v>
      </c>
      <c r="F20" s="942">
        <f ca="1">F17+F17</f>
        <v>245817.97344000003</v>
      </c>
      <c r="G20" s="701" t="s">
        <v>35</v>
      </c>
      <c r="H20" s="940">
        <f ca="1">H17+H17</f>
        <v>57357.527136000012</v>
      </c>
      <c r="I20" s="941">
        <f ca="1">I17+I17</f>
        <v>16387.864896000003</v>
      </c>
      <c r="J20" s="941">
        <f ca="1">J17+J17</f>
        <v>16387.864896000003</v>
      </c>
      <c r="K20" s="941">
        <f ca="1">K19+K15</f>
        <v>73745.392032000018</v>
      </c>
    </row>
    <row r="21" spans="2:11" x14ac:dyDescent="0.2">
      <c r="C21" s="155" t="s">
        <v>36</v>
      </c>
      <c r="D21" s="940">
        <f ca="1">D18+D17</f>
        <v>477979.39280000003</v>
      </c>
      <c r="E21" s="941">
        <f ca="1">E18+E17</f>
        <v>191191.75712000002</v>
      </c>
      <c r="F21" s="942">
        <f ca="1">F18+F17</f>
        <v>286787.63568000006</v>
      </c>
      <c r="G21" s="701" t="s">
        <v>36</v>
      </c>
      <c r="H21" s="940">
        <f ca="1">H17+H18</f>
        <v>66917.114992000017</v>
      </c>
      <c r="I21" s="941">
        <f ca="1">I18+I17</f>
        <v>19119.175712000004</v>
      </c>
      <c r="J21" s="941">
        <f ca="1">J18+J17</f>
        <v>19119.175712000004</v>
      </c>
      <c r="K21" s="941">
        <f ca="1">K20+K15</f>
        <v>86036.290704000014</v>
      </c>
    </row>
    <row r="22" spans="2:11" x14ac:dyDescent="0.2">
      <c r="C22" s="155" t="s">
        <v>37</v>
      </c>
      <c r="D22" s="940">
        <f ca="1">D18+D18</f>
        <v>546262.16320000007</v>
      </c>
      <c r="E22" s="941">
        <f ca="1">E18+E18</f>
        <v>218504.86528000003</v>
      </c>
      <c r="F22" s="942">
        <f ca="1">F18+F18</f>
        <v>327757.29792000004</v>
      </c>
      <c r="G22" s="701" t="s">
        <v>37</v>
      </c>
      <c r="H22" s="940">
        <f ca="1">H18+H18</f>
        <v>76476.702848000015</v>
      </c>
      <c r="I22" s="941">
        <f ca="1">I18+I18</f>
        <v>21850.486528000005</v>
      </c>
      <c r="J22" s="941">
        <f ca="1">J18+J18</f>
        <v>21850.486528000005</v>
      </c>
      <c r="K22" s="941">
        <f ca="1">K21+K15</f>
        <v>98327.189376000024</v>
      </c>
    </row>
    <row r="23" spans="2:11" x14ac:dyDescent="0.2">
      <c r="C23" s="155" t="s">
        <v>38</v>
      </c>
      <c r="D23" s="940">
        <f ca="1">D18+D19</f>
        <v>614544.93360000011</v>
      </c>
      <c r="E23" s="941">
        <f ca="1">E19+E18</f>
        <v>245817.97344000003</v>
      </c>
      <c r="F23" s="942">
        <f ca="1">F19+F18</f>
        <v>368726.96016000002</v>
      </c>
      <c r="G23" s="701" t="s">
        <v>38</v>
      </c>
      <c r="H23" s="940">
        <f ca="1">H18+H19</f>
        <v>86036.290704000014</v>
      </c>
      <c r="I23" s="941">
        <f ca="1">I19+I18</f>
        <v>24581.797344000006</v>
      </c>
      <c r="J23" s="941">
        <f ca="1">J19+J18</f>
        <v>24581.797344000006</v>
      </c>
      <c r="K23" s="941">
        <f ca="1">K22+K15</f>
        <v>110618.08804800003</v>
      </c>
    </row>
    <row r="24" spans="2:11" x14ac:dyDescent="0.2">
      <c r="C24" s="155" t="s">
        <v>39</v>
      </c>
      <c r="D24" s="940">
        <f ca="1">D15*10</f>
        <v>682827.70400000014</v>
      </c>
      <c r="E24" s="941">
        <f ca="1">E19+E19</f>
        <v>273131.08160000003</v>
      </c>
      <c r="F24" s="942">
        <f ca="1">F19+F19</f>
        <v>409696.62240000005</v>
      </c>
      <c r="G24" s="701" t="s">
        <v>39</v>
      </c>
      <c r="H24" s="940">
        <f ca="1">H19+H19</f>
        <v>95595.878560000012</v>
      </c>
      <c r="I24" s="941">
        <f ca="1">I19+I19</f>
        <v>27313.108160000003</v>
      </c>
      <c r="J24" s="941">
        <f ca="1">J19+J19</f>
        <v>27313.108160000003</v>
      </c>
      <c r="K24" s="941">
        <f ca="1">K23+K15</f>
        <v>122908.98672000004</v>
      </c>
    </row>
    <row r="25" spans="2:11" x14ac:dyDescent="0.2">
      <c r="C25" s="155" t="s">
        <v>40</v>
      </c>
      <c r="D25" s="940">
        <f ca="1">D24*2</f>
        <v>1365655.4080000003</v>
      </c>
      <c r="E25" s="941">
        <f ca="1">E24*2</f>
        <v>546262.16320000007</v>
      </c>
      <c r="F25" s="942">
        <f ca="1">F24*2</f>
        <v>819393.2448000001</v>
      </c>
      <c r="G25" s="701" t="s">
        <v>40</v>
      </c>
      <c r="H25" s="940">
        <f ca="1">H24*2</f>
        <v>191191.75712000002</v>
      </c>
      <c r="I25" s="941">
        <f ca="1">I24*2</f>
        <v>54626.216320000007</v>
      </c>
      <c r="J25" s="941">
        <f ca="1">J24*2</f>
        <v>54626.216320000007</v>
      </c>
      <c r="K25" s="941">
        <f ca="1">K24*2</f>
        <v>245817.97344000009</v>
      </c>
    </row>
    <row r="26" spans="2:11" ht="10.8" thickBot="1" x14ac:dyDescent="0.25">
      <c r="C26" s="154" t="s">
        <v>41</v>
      </c>
      <c r="D26" s="946">
        <f ca="1">D25+D24</f>
        <v>2048483.1120000004</v>
      </c>
      <c r="E26" s="947">
        <f ca="1">E25+E24</f>
        <v>819393.2448000001</v>
      </c>
      <c r="F26" s="948">
        <f ca="1">F25+F24</f>
        <v>1229089.8672000002</v>
      </c>
      <c r="G26" s="703" t="s">
        <v>41</v>
      </c>
      <c r="H26" s="946">
        <f ca="1">H25+H24</f>
        <v>286787.63568000006</v>
      </c>
      <c r="I26" s="941">
        <f ca="1">I25+I24</f>
        <v>81939.32448000001</v>
      </c>
      <c r="J26" s="941">
        <f ca="1">J25+J24</f>
        <v>81939.32448000001</v>
      </c>
      <c r="K26" s="941">
        <f ca="1">K25+K24</f>
        <v>368726.96016000013</v>
      </c>
    </row>
    <row r="27" spans="2:11" x14ac:dyDescent="0.2">
      <c r="B27" s="43" t="s">
        <v>126</v>
      </c>
      <c r="C27" s="106"/>
      <c r="D27" s="224"/>
      <c r="E27" s="224"/>
      <c r="F27" s="224"/>
      <c r="G27" s="224"/>
      <c r="H27" s="225"/>
      <c r="I27" s="45"/>
      <c r="J27" s="45"/>
      <c r="K27" s="45"/>
    </row>
    <row r="28" spans="2:11" x14ac:dyDescent="0.2">
      <c r="C28" s="46" t="s">
        <v>42</v>
      </c>
      <c r="D28" s="47">
        <v>0.04</v>
      </c>
      <c r="E28" s="47">
        <v>0.05</v>
      </c>
      <c r="F28" s="47">
        <v>0.06</v>
      </c>
      <c r="G28" s="47">
        <v>7.0000000000000007E-2</v>
      </c>
      <c r="H28" s="47">
        <v>0.08</v>
      </c>
      <c r="I28" s="47">
        <v>0.09</v>
      </c>
      <c r="J28" s="47">
        <v>0.1</v>
      </c>
      <c r="K28" s="48" t="s">
        <v>43</v>
      </c>
    </row>
    <row r="29" spans="2:11" x14ac:dyDescent="0.2">
      <c r="B29" s="49" t="s">
        <v>44</v>
      </c>
      <c r="C29" s="949">
        <f ca="1">D26</f>
        <v>2048483.1120000004</v>
      </c>
      <c r="D29" s="941">
        <f ca="1">C29/100*4</f>
        <v>81939.32448000001</v>
      </c>
      <c r="E29" s="941">
        <f ca="1">C29/100*5</f>
        <v>102424.15560000001</v>
      </c>
      <c r="F29" s="941">
        <f ca="1">C29/100*6</f>
        <v>122908.98672000002</v>
      </c>
      <c r="G29" s="941">
        <f ca="1">C29/100*7</f>
        <v>143393.81784000003</v>
      </c>
      <c r="H29" s="941">
        <f ca="1">C29/100*8</f>
        <v>163878.64896000002</v>
      </c>
      <c r="I29" s="941">
        <f ca="1">C29/100*9</f>
        <v>184363.48008000001</v>
      </c>
      <c r="J29" s="941">
        <f ca="1">C29/100*10</f>
        <v>204848.31120000003</v>
      </c>
      <c r="K29" s="682"/>
    </row>
    <row r="30" spans="2:11" x14ac:dyDescent="0.2">
      <c r="B30" s="53" t="s">
        <v>45</v>
      </c>
      <c r="C30" s="54" t="s">
        <v>46</v>
      </c>
      <c r="D30" s="950">
        <f ca="1">D15</f>
        <v>68282.770400000009</v>
      </c>
      <c r="E30" s="950">
        <f ca="1">D15</f>
        <v>68282.770400000009</v>
      </c>
      <c r="F30" s="950">
        <f ca="1">D15</f>
        <v>68282.770400000009</v>
      </c>
      <c r="G30" s="950">
        <f ca="1">D15</f>
        <v>68282.770400000009</v>
      </c>
      <c r="H30" s="950">
        <f ca="1">D15</f>
        <v>68282.770400000009</v>
      </c>
      <c r="I30" s="950">
        <f ca="1">D15</f>
        <v>68282.770400000009</v>
      </c>
      <c r="J30" s="950">
        <f ca="1">D15</f>
        <v>68282.770400000009</v>
      </c>
      <c r="K30" s="682"/>
    </row>
    <row r="31" spans="2:11" x14ac:dyDescent="0.2">
      <c r="B31" s="53" t="s">
        <v>47</v>
      </c>
      <c r="C31" s="56" t="s">
        <v>48</v>
      </c>
      <c r="D31" s="941">
        <f t="shared" ref="D31:J31" ca="1" si="0">D29-D30</f>
        <v>13656.554080000002</v>
      </c>
      <c r="E31" s="941">
        <f t="shared" ca="1" si="0"/>
        <v>34141.385200000004</v>
      </c>
      <c r="F31" s="941">
        <f t="shared" ca="1" si="0"/>
        <v>54626.216320000007</v>
      </c>
      <c r="G31" s="941">
        <f t="shared" ca="1" si="0"/>
        <v>75111.047440000024</v>
      </c>
      <c r="H31" s="941">
        <f t="shared" ca="1" si="0"/>
        <v>95595.878560000012</v>
      </c>
      <c r="I31" s="941">
        <f t="shared" ca="1" si="0"/>
        <v>116080.70968</v>
      </c>
      <c r="J31" s="941">
        <f t="shared" ca="1" si="0"/>
        <v>136565.54080000002</v>
      </c>
      <c r="K31" s="682"/>
    </row>
    <row r="32" spans="2:11" ht="10.8" thickBot="1" x14ac:dyDescent="0.25">
      <c r="B32" s="57"/>
      <c r="C32" s="453" t="s">
        <v>161</v>
      </c>
      <c r="D32" s="947">
        <f t="shared" ref="D32:J32" ca="1" si="1">D31/100*10</f>
        <v>1365.6554080000001</v>
      </c>
      <c r="E32" s="947">
        <f t="shared" ca="1" si="1"/>
        <v>3414.1385200000004</v>
      </c>
      <c r="F32" s="947">
        <f t="shared" ca="1" si="1"/>
        <v>5462.6216320000003</v>
      </c>
      <c r="G32" s="947">
        <f t="shared" ca="1" si="1"/>
        <v>7511.1047440000029</v>
      </c>
      <c r="H32" s="947">
        <f t="shared" ca="1" si="1"/>
        <v>9559.5878560000019</v>
      </c>
      <c r="I32" s="947">
        <f t="shared" ca="1" si="1"/>
        <v>11608.070968</v>
      </c>
      <c r="J32" s="947">
        <f t="shared" ca="1" si="1"/>
        <v>13656.554080000002</v>
      </c>
      <c r="K32" s="683"/>
    </row>
    <row r="33" spans="2:11" x14ac:dyDescent="0.2">
      <c r="B33" s="60" t="s">
        <v>50</v>
      </c>
      <c r="C33" s="61" t="s">
        <v>51</v>
      </c>
      <c r="D33" s="951">
        <f t="shared" ref="D33:J36" ca="1" si="2">D29*30</f>
        <v>2458179.7344000004</v>
      </c>
      <c r="E33" s="951">
        <f t="shared" ca="1" si="2"/>
        <v>3072724.6680000005</v>
      </c>
      <c r="F33" s="951">
        <f t="shared" ca="1" si="2"/>
        <v>3687269.6016000006</v>
      </c>
      <c r="G33" s="951">
        <f t="shared" ca="1" si="2"/>
        <v>4301814.5352000007</v>
      </c>
      <c r="H33" s="951">
        <f t="shared" ca="1" si="2"/>
        <v>4916359.4688000008</v>
      </c>
      <c r="I33" s="951">
        <f t="shared" ca="1" si="2"/>
        <v>5530904.4024</v>
      </c>
      <c r="J33" s="952">
        <f t="shared" ca="1" si="2"/>
        <v>6145449.3360000011</v>
      </c>
      <c r="K33" s="684"/>
    </row>
    <row r="34" spans="2:11" x14ac:dyDescent="0.2">
      <c r="B34" s="65" t="s">
        <v>50</v>
      </c>
      <c r="C34" s="66" t="s">
        <v>52</v>
      </c>
      <c r="D34" s="953">
        <f t="shared" ca="1" si="2"/>
        <v>2048483.1120000002</v>
      </c>
      <c r="E34" s="953">
        <f t="shared" ca="1" si="2"/>
        <v>2048483.1120000002</v>
      </c>
      <c r="F34" s="953">
        <f t="shared" ca="1" si="2"/>
        <v>2048483.1120000002</v>
      </c>
      <c r="G34" s="953">
        <f t="shared" ca="1" si="2"/>
        <v>2048483.1120000002</v>
      </c>
      <c r="H34" s="953">
        <f t="shared" ca="1" si="2"/>
        <v>2048483.1120000002</v>
      </c>
      <c r="I34" s="953">
        <f t="shared" ca="1" si="2"/>
        <v>2048483.1120000002</v>
      </c>
      <c r="J34" s="954">
        <f t="shared" ca="1" si="2"/>
        <v>2048483.1120000002</v>
      </c>
      <c r="K34" s="685"/>
    </row>
    <row r="35" spans="2:11" x14ac:dyDescent="0.2">
      <c r="B35" s="70" t="s">
        <v>50</v>
      </c>
      <c r="C35" s="71" t="s">
        <v>53</v>
      </c>
      <c r="D35" s="955">
        <f t="shared" ca="1" si="2"/>
        <v>409696.62240000005</v>
      </c>
      <c r="E35" s="955">
        <f t="shared" ca="1" si="2"/>
        <v>1024241.5560000001</v>
      </c>
      <c r="F35" s="955">
        <f t="shared" ca="1" si="2"/>
        <v>1638786.4896000002</v>
      </c>
      <c r="G35" s="955">
        <f t="shared" ca="1" si="2"/>
        <v>2253331.4232000005</v>
      </c>
      <c r="H35" s="955">
        <f t="shared" ca="1" si="2"/>
        <v>2867876.3568000002</v>
      </c>
      <c r="I35" s="955">
        <f t="shared" ca="1" si="2"/>
        <v>3482421.2903999998</v>
      </c>
      <c r="J35" s="956">
        <f t="shared" ca="1" si="2"/>
        <v>4096966.2240000004</v>
      </c>
      <c r="K35" s="686"/>
    </row>
    <row r="36" spans="2:11" ht="10.8" thickBot="1" x14ac:dyDescent="0.25">
      <c r="B36" s="75" t="s">
        <v>50</v>
      </c>
      <c r="C36" s="226" t="s">
        <v>49</v>
      </c>
      <c r="D36" s="957">
        <f t="shared" ca="1" si="2"/>
        <v>40969.662240000005</v>
      </c>
      <c r="E36" s="957">
        <f t="shared" ca="1" si="2"/>
        <v>102424.15560000001</v>
      </c>
      <c r="F36" s="957">
        <f t="shared" ca="1" si="2"/>
        <v>163878.64896000002</v>
      </c>
      <c r="G36" s="957">
        <f t="shared" ca="1" si="2"/>
        <v>225333.1423200001</v>
      </c>
      <c r="H36" s="957">
        <f t="shared" ca="1" si="2"/>
        <v>286787.63568000006</v>
      </c>
      <c r="I36" s="957">
        <f t="shared" ca="1" si="2"/>
        <v>348242.12904000003</v>
      </c>
      <c r="J36" s="957">
        <f t="shared" ca="1" si="2"/>
        <v>409696.62240000005</v>
      </c>
      <c r="K36" s="687"/>
    </row>
    <row r="37" spans="2:11" x14ac:dyDescent="0.2">
      <c r="B37" s="227"/>
      <c r="C37" s="228" t="s">
        <v>54</v>
      </c>
      <c r="D37" s="958">
        <f t="shared" ref="D37:J37" ca="1" si="3">D31</f>
        <v>13656.554080000002</v>
      </c>
      <c r="E37" s="959">
        <f t="shared" ca="1" si="3"/>
        <v>34141.385200000004</v>
      </c>
      <c r="F37" s="959">
        <f t="shared" ca="1" si="3"/>
        <v>54626.216320000007</v>
      </c>
      <c r="G37" s="959">
        <f t="shared" ca="1" si="3"/>
        <v>75111.047440000024</v>
      </c>
      <c r="H37" s="959">
        <f t="shared" ca="1" si="3"/>
        <v>95595.878560000012</v>
      </c>
      <c r="I37" s="959">
        <f t="shared" ca="1" si="3"/>
        <v>116080.70968</v>
      </c>
      <c r="J37" s="959">
        <f t="shared" ca="1" si="3"/>
        <v>136565.54080000002</v>
      </c>
      <c r="K37" s="688"/>
    </row>
    <row r="38" spans="2:11" ht="11.4" x14ac:dyDescent="0.2">
      <c r="B38" s="166"/>
      <c r="C38" s="84" t="s">
        <v>55</v>
      </c>
      <c r="D38" s="960">
        <f t="shared" ref="D38:J38" ca="1" si="4">D37/100*20</f>
        <v>2731.3108160000002</v>
      </c>
      <c r="E38" s="949">
        <f t="shared" ca="1" si="4"/>
        <v>6828.2770400000009</v>
      </c>
      <c r="F38" s="949">
        <f t="shared" ca="1" si="4"/>
        <v>10925.243264000001</v>
      </c>
      <c r="G38" s="949">
        <f t="shared" ca="1" si="4"/>
        <v>15022.209488000006</v>
      </c>
      <c r="H38" s="949">
        <f t="shared" ca="1" si="4"/>
        <v>19119.175712000004</v>
      </c>
      <c r="I38" s="949">
        <f t="shared" ca="1" si="4"/>
        <v>23216.141936</v>
      </c>
      <c r="J38" s="949">
        <f t="shared" ca="1" si="4"/>
        <v>27313.108160000003</v>
      </c>
      <c r="K38" s="689"/>
    </row>
    <row r="39" spans="2:11" ht="13.2" x14ac:dyDescent="0.25">
      <c r="B39" s="168"/>
      <c r="C39" s="88" t="s">
        <v>56</v>
      </c>
      <c r="D39" s="960">
        <f t="shared" ref="D39:J39" ca="1" si="5">D37/100*40</f>
        <v>5462.6216320000003</v>
      </c>
      <c r="E39" s="949">
        <f t="shared" ca="1" si="5"/>
        <v>13656.554080000002</v>
      </c>
      <c r="F39" s="949">
        <f t="shared" ca="1" si="5"/>
        <v>21850.486528000001</v>
      </c>
      <c r="G39" s="949">
        <f t="shared" ca="1" si="5"/>
        <v>30044.418976000012</v>
      </c>
      <c r="H39" s="949">
        <f t="shared" ca="1" si="5"/>
        <v>38238.351424000008</v>
      </c>
      <c r="I39" s="949">
        <f t="shared" ca="1" si="5"/>
        <v>46432.283872</v>
      </c>
      <c r="J39" s="949">
        <f t="shared" ca="1" si="5"/>
        <v>54626.216320000007</v>
      </c>
      <c r="K39" s="690"/>
    </row>
    <row r="40" spans="2:11" ht="11.4" x14ac:dyDescent="0.2">
      <c r="B40" s="166"/>
      <c r="C40" s="84" t="s">
        <v>57</v>
      </c>
      <c r="D40" s="960">
        <f t="shared" ref="D40:J40" ca="1" si="6">D37/100*40</f>
        <v>5462.6216320000003</v>
      </c>
      <c r="E40" s="949">
        <f t="shared" ca="1" si="6"/>
        <v>13656.554080000002</v>
      </c>
      <c r="F40" s="949">
        <f t="shared" ca="1" si="6"/>
        <v>21850.486528000001</v>
      </c>
      <c r="G40" s="949">
        <f t="shared" ca="1" si="6"/>
        <v>30044.418976000012</v>
      </c>
      <c r="H40" s="949">
        <f t="shared" ca="1" si="6"/>
        <v>38238.351424000008</v>
      </c>
      <c r="I40" s="949">
        <f t="shared" ca="1" si="6"/>
        <v>46432.283872</v>
      </c>
      <c r="J40" s="949">
        <f t="shared" ca="1" si="6"/>
        <v>54626.216320000007</v>
      </c>
      <c r="K40" s="690"/>
    </row>
    <row r="41" spans="2:11" s="96" customFormat="1" ht="11.4" x14ac:dyDescent="0.2">
      <c r="B41" s="170"/>
      <c r="C41" s="92" t="s">
        <v>58</v>
      </c>
      <c r="D41" s="961">
        <f ca="1">D37/100*4</f>
        <v>546.26216320000003</v>
      </c>
      <c r="E41" s="962">
        <f ca="1">E37/100*5</f>
        <v>1707.0692600000002</v>
      </c>
      <c r="F41" s="962">
        <f ca="1">F37/100*6</f>
        <v>3277.5729792000002</v>
      </c>
      <c r="G41" s="962">
        <f ca="1">F37/100*7</f>
        <v>3823.8351424000002</v>
      </c>
      <c r="H41" s="962">
        <f ca="1">F37/100*8</f>
        <v>4370.0973056000003</v>
      </c>
      <c r="I41" s="962">
        <f ca="1">F37/100*9</f>
        <v>4916.3594688000003</v>
      </c>
      <c r="J41" s="962">
        <f ca="1">F37/100*10</f>
        <v>5462.6216320000003</v>
      </c>
      <c r="K41" s="691"/>
    </row>
    <row r="42" spans="2:11" ht="11.4" x14ac:dyDescent="0.2">
      <c r="B42" s="166"/>
      <c r="C42" s="97" t="s">
        <v>59</v>
      </c>
      <c r="D42" s="963">
        <f t="shared" ref="D42:J42" ca="1" si="7">D37+D41</f>
        <v>14202.816243200003</v>
      </c>
      <c r="E42" s="964">
        <f t="shared" ca="1" si="7"/>
        <v>35848.454460000008</v>
      </c>
      <c r="F42" s="964">
        <f t="shared" ca="1" si="7"/>
        <v>57903.789299200005</v>
      </c>
      <c r="G42" s="964">
        <f t="shared" ca="1" si="7"/>
        <v>78934.882582400023</v>
      </c>
      <c r="H42" s="964">
        <f t="shared" ca="1" si="7"/>
        <v>99965.975865600019</v>
      </c>
      <c r="I42" s="964">
        <f t="shared" ca="1" si="7"/>
        <v>120997.0691488</v>
      </c>
      <c r="J42" s="964">
        <f t="shared" ca="1" si="7"/>
        <v>142028.16243200001</v>
      </c>
      <c r="K42" s="692"/>
    </row>
    <row r="43" spans="2:11" ht="11.4" x14ac:dyDescent="0.2">
      <c r="B43" s="101"/>
      <c r="C43" s="102" t="s">
        <v>60</v>
      </c>
      <c r="D43" s="965">
        <f ca="1">D35*D28</f>
        <v>16387.864896000003</v>
      </c>
      <c r="E43" s="965">
        <f t="shared" ref="E43:J43" ca="1" si="8">E35*E28</f>
        <v>51212.077800000006</v>
      </c>
      <c r="F43" s="965">
        <f t="shared" ca="1" si="8"/>
        <v>98327.189376000009</v>
      </c>
      <c r="G43" s="965">
        <f t="shared" ca="1" si="8"/>
        <v>157733.19962400006</v>
      </c>
      <c r="H43" s="965">
        <f t="shared" ca="1" si="8"/>
        <v>229430.10854400002</v>
      </c>
      <c r="I43" s="965">
        <f t="shared" ca="1" si="8"/>
        <v>313417.91613599996</v>
      </c>
      <c r="J43" s="965">
        <f t="shared" ca="1" si="8"/>
        <v>409696.62240000005</v>
      </c>
      <c r="K43" s="693"/>
    </row>
    <row r="44" spans="2:11" ht="12" thickBot="1" x14ac:dyDescent="0.25">
      <c r="B44" s="101"/>
      <c r="C44" s="102" t="s">
        <v>61</v>
      </c>
      <c r="D44" s="966">
        <f ca="1">D35+D43</f>
        <v>426084.48729600006</v>
      </c>
      <c r="E44" s="966">
        <f t="shared" ref="E44:J44" ca="1" si="9">E35+E43</f>
        <v>1075453.6338000002</v>
      </c>
      <c r="F44" s="966">
        <f t="shared" ca="1" si="9"/>
        <v>1737113.6789760003</v>
      </c>
      <c r="G44" s="966">
        <f t="shared" ca="1" si="9"/>
        <v>2411064.6228240007</v>
      </c>
      <c r="H44" s="966">
        <f t="shared" ca="1" si="9"/>
        <v>3097306.4653440001</v>
      </c>
      <c r="I44" s="966">
        <f t="shared" ca="1" si="9"/>
        <v>3795839.2065359997</v>
      </c>
      <c r="J44" s="966">
        <f t="shared" ca="1" si="9"/>
        <v>4506662.8464000002</v>
      </c>
      <c r="K44" s="694"/>
    </row>
    <row r="45" spans="2:11" ht="13.8" thickBot="1" x14ac:dyDescent="0.3">
      <c r="D45" s="695" t="s">
        <v>65</v>
      </c>
      <c r="E45" s="695"/>
      <c r="F45" s="695"/>
      <c r="G45" s="695"/>
      <c r="H45" s="696"/>
      <c r="I45" s="697" t="s">
        <v>66</v>
      </c>
      <c r="J45" s="967">
        <f ca="1">F10</f>
        <v>2926.4044457142863</v>
      </c>
      <c r="K45" s="698" t="s">
        <v>67</v>
      </c>
    </row>
    <row r="46" spans="2:11" ht="10.8" thickBot="1" x14ac:dyDescent="0.25">
      <c r="C46" s="230" t="s">
        <v>18</v>
      </c>
      <c r="D46" s="699" t="s">
        <v>68</v>
      </c>
      <c r="E46" s="699" t="s">
        <v>69</v>
      </c>
      <c r="F46" s="699" t="s">
        <v>70</v>
      </c>
      <c r="G46" s="699" t="s">
        <v>71</v>
      </c>
      <c r="H46" s="699" t="s">
        <v>72</v>
      </c>
      <c r="I46" s="699" t="s">
        <v>73</v>
      </c>
      <c r="J46" s="700" t="s">
        <v>74</v>
      </c>
      <c r="K46" s="700" t="s">
        <v>75</v>
      </c>
    </row>
    <row r="47" spans="2:11" x14ac:dyDescent="0.2">
      <c r="C47" s="155" t="s">
        <v>25</v>
      </c>
      <c r="D47" s="940">
        <f ca="1">F10/100*30</f>
        <v>877.92133371428588</v>
      </c>
      <c r="E47" s="941">
        <f ca="1">F10/100*15</f>
        <v>438.96066685714294</v>
      </c>
      <c r="F47" s="941">
        <f ca="1">F10/100*10</f>
        <v>292.64044457142865</v>
      </c>
      <c r="G47" s="941">
        <f ca="1">F10/100*15</f>
        <v>438.96066685714294</v>
      </c>
      <c r="H47" s="941">
        <f ca="1">F10/100*8</f>
        <v>234.1123556571429</v>
      </c>
      <c r="I47" s="941">
        <f ca="1">F10/100*6</f>
        <v>175.58426674285718</v>
      </c>
      <c r="J47" s="941">
        <f ca="1">F10/100*6</f>
        <v>175.58426674285718</v>
      </c>
      <c r="K47" s="941">
        <f ca="1">F10/100*10</f>
        <v>292.64044457142865</v>
      </c>
    </row>
    <row r="48" spans="2:11" x14ac:dyDescent="0.2">
      <c r="C48" s="155" t="s">
        <v>26</v>
      </c>
      <c r="D48" s="940">
        <f t="shared" ref="D48:K48" ca="1" si="10">D47*2</f>
        <v>1755.8426674285718</v>
      </c>
      <c r="E48" s="941">
        <f t="shared" ca="1" si="10"/>
        <v>877.92133371428588</v>
      </c>
      <c r="F48" s="941">
        <f t="shared" ca="1" si="10"/>
        <v>585.28088914285729</v>
      </c>
      <c r="G48" s="941">
        <f t="shared" ca="1" si="10"/>
        <v>877.92133371428588</v>
      </c>
      <c r="H48" s="941">
        <f t="shared" ca="1" si="10"/>
        <v>468.2247113142858</v>
      </c>
      <c r="I48" s="941">
        <f t="shared" ca="1" si="10"/>
        <v>351.16853348571436</v>
      </c>
      <c r="J48" s="941">
        <f t="shared" ca="1" si="10"/>
        <v>351.16853348571436</v>
      </c>
      <c r="K48" s="941">
        <f t="shared" ca="1" si="10"/>
        <v>585.28088914285729</v>
      </c>
    </row>
    <row r="49" spans="3:11" x14ac:dyDescent="0.2">
      <c r="C49" s="155" t="s">
        <v>27</v>
      </c>
      <c r="D49" s="940">
        <f t="shared" ref="D49:K49" ca="1" si="11">D47*3</f>
        <v>2633.7640011428575</v>
      </c>
      <c r="E49" s="941">
        <f t="shared" ca="1" si="11"/>
        <v>1316.8820005714288</v>
      </c>
      <c r="F49" s="941">
        <f t="shared" ca="1" si="11"/>
        <v>877.92133371428599</v>
      </c>
      <c r="G49" s="941">
        <f t="shared" ca="1" si="11"/>
        <v>1316.8820005714288</v>
      </c>
      <c r="H49" s="941">
        <f t="shared" ca="1" si="11"/>
        <v>702.33706697142873</v>
      </c>
      <c r="I49" s="941">
        <f t="shared" ca="1" si="11"/>
        <v>526.75280022857157</v>
      </c>
      <c r="J49" s="941">
        <f t="shared" ca="1" si="11"/>
        <v>526.75280022857157</v>
      </c>
      <c r="K49" s="941">
        <f t="shared" ca="1" si="11"/>
        <v>877.92133371428599</v>
      </c>
    </row>
    <row r="50" spans="3:11" x14ac:dyDescent="0.2">
      <c r="C50" s="155" t="s">
        <v>28</v>
      </c>
      <c r="D50" s="940">
        <f t="shared" ref="D50:K50" ca="1" si="12">D47*6</f>
        <v>5267.528002285715</v>
      </c>
      <c r="E50" s="941">
        <f t="shared" ca="1" si="12"/>
        <v>2633.7640011428575</v>
      </c>
      <c r="F50" s="941">
        <f t="shared" ca="1" si="12"/>
        <v>1755.842667428572</v>
      </c>
      <c r="G50" s="941">
        <f t="shared" ca="1" si="12"/>
        <v>2633.7640011428575</v>
      </c>
      <c r="H50" s="941">
        <f t="shared" ca="1" si="12"/>
        <v>1404.6741339428575</v>
      </c>
      <c r="I50" s="941">
        <f t="shared" ca="1" si="12"/>
        <v>1053.5056004571431</v>
      </c>
      <c r="J50" s="941">
        <f t="shared" ca="1" si="12"/>
        <v>1053.5056004571431</v>
      </c>
      <c r="K50" s="941">
        <f t="shared" ca="1" si="12"/>
        <v>1755.842667428572</v>
      </c>
    </row>
    <row r="51" spans="3:11" x14ac:dyDescent="0.2">
      <c r="C51" s="155" t="s">
        <v>29</v>
      </c>
      <c r="D51" s="940">
        <f t="shared" ref="D51:K51" ca="1" si="13">D47*12</f>
        <v>10535.05600457143</v>
      </c>
      <c r="E51" s="941">
        <f t="shared" ca="1" si="13"/>
        <v>5267.528002285715</v>
      </c>
      <c r="F51" s="941">
        <f t="shared" ca="1" si="13"/>
        <v>3511.685334857144</v>
      </c>
      <c r="G51" s="941">
        <f t="shared" ca="1" si="13"/>
        <v>5267.528002285715</v>
      </c>
      <c r="H51" s="941">
        <f t="shared" ca="1" si="13"/>
        <v>2809.3482678857149</v>
      </c>
      <c r="I51" s="941">
        <f t="shared" ca="1" si="13"/>
        <v>2107.0112009142863</v>
      </c>
      <c r="J51" s="941">
        <f t="shared" ca="1" si="13"/>
        <v>2107.0112009142863</v>
      </c>
      <c r="K51" s="941">
        <f t="shared" ca="1" si="13"/>
        <v>3511.685334857144</v>
      </c>
    </row>
    <row r="52" spans="3:11" x14ac:dyDescent="0.2">
      <c r="C52" s="143" t="s">
        <v>30</v>
      </c>
      <c r="D52" s="968">
        <f t="shared" ref="D52:K52" ca="1" si="14">D47*14</f>
        <v>12290.898672000003</v>
      </c>
      <c r="E52" s="969">
        <f t="shared" ca="1" si="14"/>
        <v>6145.4493360000015</v>
      </c>
      <c r="F52" s="969">
        <f t="shared" ca="1" si="14"/>
        <v>4096.9662240000007</v>
      </c>
      <c r="G52" s="969">
        <f t="shared" ca="1" si="14"/>
        <v>6145.4493360000015</v>
      </c>
      <c r="H52" s="969">
        <f t="shared" ca="1" si="14"/>
        <v>3277.5729792000006</v>
      </c>
      <c r="I52" s="969">
        <f t="shared" ca="1" si="14"/>
        <v>2458.1797344000006</v>
      </c>
      <c r="J52" s="969">
        <f t="shared" ca="1" si="14"/>
        <v>2458.1797344000006</v>
      </c>
      <c r="K52" s="969">
        <f t="shared" ca="1" si="14"/>
        <v>4096.9662240000007</v>
      </c>
    </row>
    <row r="53" spans="3:11" x14ac:dyDescent="0.2">
      <c r="C53" s="155" t="s">
        <v>31</v>
      </c>
      <c r="D53" s="940">
        <f t="shared" ref="D53:K53" ca="1" si="15">D52*2</f>
        <v>24581.797344000006</v>
      </c>
      <c r="E53" s="941">
        <f t="shared" ca="1" si="15"/>
        <v>12290.898672000003</v>
      </c>
      <c r="F53" s="941">
        <f t="shared" ca="1" si="15"/>
        <v>8193.9324480000014</v>
      </c>
      <c r="G53" s="941">
        <f t="shared" ca="1" si="15"/>
        <v>12290.898672000003</v>
      </c>
      <c r="H53" s="941">
        <f t="shared" ca="1" si="15"/>
        <v>6555.1459584000013</v>
      </c>
      <c r="I53" s="941">
        <f t="shared" ca="1" si="15"/>
        <v>4916.3594688000012</v>
      </c>
      <c r="J53" s="941">
        <f t="shared" ca="1" si="15"/>
        <v>4916.3594688000012</v>
      </c>
      <c r="K53" s="941">
        <f t="shared" ca="1" si="15"/>
        <v>8193.9324480000014</v>
      </c>
    </row>
    <row r="54" spans="3:11" x14ac:dyDescent="0.2">
      <c r="C54" s="155" t="s">
        <v>32</v>
      </c>
      <c r="D54" s="940">
        <f t="shared" ref="D54:K54" ca="1" si="16">D53+D52</f>
        <v>36872.696016000009</v>
      </c>
      <c r="E54" s="941">
        <f t="shared" ca="1" si="16"/>
        <v>18436.348008000004</v>
      </c>
      <c r="F54" s="941">
        <f t="shared" ca="1" si="16"/>
        <v>12290.898672000003</v>
      </c>
      <c r="G54" s="941">
        <f t="shared" ca="1" si="16"/>
        <v>18436.348008000004</v>
      </c>
      <c r="H54" s="941">
        <f t="shared" ca="1" si="16"/>
        <v>9832.7189376000024</v>
      </c>
      <c r="I54" s="941">
        <f t="shared" ca="1" si="16"/>
        <v>7374.5392032000018</v>
      </c>
      <c r="J54" s="941">
        <f t="shared" ca="1" si="16"/>
        <v>7374.5392032000018</v>
      </c>
      <c r="K54" s="941">
        <f t="shared" ca="1" si="16"/>
        <v>12290.898672000003</v>
      </c>
    </row>
    <row r="55" spans="3:11" x14ac:dyDescent="0.2">
      <c r="C55" s="155" t="s">
        <v>33</v>
      </c>
      <c r="D55" s="940">
        <f ca="1">D53+D53</f>
        <v>49163.594688000012</v>
      </c>
      <c r="E55" s="941">
        <f t="shared" ref="E55:K55" ca="1" si="17">E54+E52</f>
        <v>24581.797344000006</v>
      </c>
      <c r="F55" s="941">
        <f t="shared" ca="1" si="17"/>
        <v>16387.864896000003</v>
      </c>
      <c r="G55" s="941">
        <f t="shared" ca="1" si="17"/>
        <v>24581.797344000006</v>
      </c>
      <c r="H55" s="941">
        <f t="shared" ca="1" si="17"/>
        <v>13110.291916800003</v>
      </c>
      <c r="I55" s="941">
        <f t="shared" ca="1" si="17"/>
        <v>9832.7189376000024</v>
      </c>
      <c r="J55" s="941">
        <f t="shared" ca="1" si="17"/>
        <v>9832.7189376000024</v>
      </c>
      <c r="K55" s="941">
        <f t="shared" ca="1" si="17"/>
        <v>16387.864896000003</v>
      </c>
    </row>
    <row r="56" spans="3:11" x14ac:dyDescent="0.2">
      <c r="C56" s="155" t="s">
        <v>34</v>
      </c>
      <c r="D56" s="940">
        <f ca="1">D54+D53</f>
        <v>61454.493360000015</v>
      </c>
      <c r="E56" s="941">
        <f t="shared" ref="E56:K56" ca="1" si="18">E55+E52</f>
        <v>30727.246680000007</v>
      </c>
      <c r="F56" s="941">
        <f t="shared" ca="1" si="18"/>
        <v>20484.831120000003</v>
      </c>
      <c r="G56" s="941">
        <f t="shared" ca="1" si="18"/>
        <v>30727.246680000007</v>
      </c>
      <c r="H56" s="941">
        <f t="shared" ca="1" si="18"/>
        <v>16387.864896000003</v>
      </c>
      <c r="I56" s="941">
        <f t="shared" ca="1" si="18"/>
        <v>12290.898672000003</v>
      </c>
      <c r="J56" s="941">
        <f t="shared" ca="1" si="18"/>
        <v>12290.898672000003</v>
      </c>
      <c r="K56" s="941">
        <f t="shared" ca="1" si="18"/>
        <v>20484.831120000003</v>
      </c>
    </row>
    <row r="57" spans="3:11" x14ac:dyDescent="0.2">
      <c r="C57" s="155" t="s">
        <v>35</v>
      </c>
      <c r="D57" s="940">
        <f ca="1">D54+D54</f>
        <v>73745.392032000018</v>
      </c>
      <c r="E57" s="941">
        <f t="shared" ref="E57:K57" ca="1" si="19">E56+E52</f>
        <v>36872.696016000009</v>
      </c>
      <c r="F57" s="941">
        <f t="shared" ca="1" si="19"/>
        <v>24581.797344000002</v>
      </c>
      <c r="G57" s="941">
        <f t="shared" ca="1" si="19"/>
        <v>36872.696016000009</v>
      </c>
      <c r="H57" s="941">
        <f t="shared" ca="1" si="19"/>
        <v>19665.437875200005</v>
      </c>
      <c r="I57" s="941">
        <f t="shared" ca="1" si="19"/>
        <v>14749.078406400004</v>
      </c>
      <c r="J57" s="941">
        <f t="shared" ca="1" si="19"/>
        <v>14749.078406400004</v>
      </c>
      <c r="K57" s="941">
        <f t="shared" ca="1" si="19"/>
        <v>24581.797344000002</v>
      </c>
    </row>
    <row r="58" spans="3:11" x14ac:dyDescent="0.2">
      <c r="C58" s="155" t="s">
        <v>36</v>
      </c>
      <c r="D58" s="940">
        <f ca="1">D54+D55</f>
        <v>86036.290704000014</v>
      </c>
      <c r="E58" s="941">
        <f t="shared" ref="E58:K58" ca="1" si="20">E57+E52</f>
        <v>43018.145352000007</v>
      </c>
      <c r="F58" s="941">
        <f t="shared" ca="1" si="20"/>
        <v>28678.763568000002</v>
      </c>
      <c r="G58" s="941">
        <f t="shared" ca="1" si="20"/>
        <v>43018.145352000007</v>
      </c>
      <c r="H58" s="941">
        <f t="shared" ca="1" si="20"/>
        <v>22943.010854400007</v>
      </c>
      <c r="I58" s="941">
        <f t="shared" ca="1" si="20"/>
        <v>17207.258140800004</v>
      </c>
      <c r="J58" s="941">
        <f t="shared" ca="1" si="20"/>
        <v>17207.258140800004</v>
      </c>
      <c r="K58" s="941">
        <f t="shared" ca="1" si="20"/>
        <v>28678.763568000002</v>
      </c>
    </row>
    <row r="59" spans="3:11" x14ac:dyDescent="0.2">
      <c r="C59" s="155" t="s">
        <v>37</v>
      </c>
      <c r="D59" s="940">
        <f t="shared" ref="D59:K59" ca="1" si="21">D58+D52</f>
        <v>98327.189376000024</v>
      </c>
      <c r="E59" s="941">
        <f t="shared" ca="1" si="21"/>
        <v>49163.594688000012</v>
      </c>
      <c r="F59" s="941">
        <f t="shared" ca="1" si="21"/>
        <v>32775.729792000006</v>
      </c>
      <c r="G59" s="941">
        <f t="shared" ca="1" si="21"/>
        <v>49163.594688000012</v>
      </c>
      <c r="H59" s="941">
        <f t="shared" ca="1" si="21"/>
        <v>26220.583833600009</v>
      </c>
      <c r="I59" s="941">
        <f t="shared" ca="1" si="21"/>
        <v>19665.437875200005</v>
      </c>
      <c r="J59" s="941">
        <f t="shared" ca="1" si="21"/>
        <v>19665.437875200005</v>
      </c>
      <c r="K59" s="941">
        <f t="shared" ca="1" si="21"/>
        <v>32775.729792000006</v>
      </c>
    </row>
    <row r="60" spans="3:11" x14ac:dyDescent="0.2">
      <c r="C60" s="155" t="s">
        <v>38</v>
      </c>
      <c r="D60" s="940">
        <f t="shared" ref="D60:K60" ca="1" si="22">D59+D52</f>
        <v>110618.08804800003</v>
      </c>
      <c r="E60" s="941">
        <f t="shared" ca="1" si="22"/>
        <v>55309.044024000017</v>
      </c>
      <c r="F60" s="941">
        <f t="shared" ca="1" si="22"/>
        <v>36872.696016000009</v>
      </c>
      <c r="G60" s="941">
        <f t="shared" ca="1" si="22"/>
        <v>55309.044024000017</v>
      </c>
      <c r="H60" s="941">
        <f t="shared" ca="1" si="22"/>
        <v>29498.156812800011</v>
      </c>
      <c r="I60" s="941">
        <f t="shared" ca="1" si="22"/>
        <v>22123.617609600005</v>
      </c>
      <c r="J60" s="941">
        <f t="shared" ca="1" si="22"/>
        <v>22123.617609600005</v>
      </c>
      <c r="K60" s="941">
        <f t="shared" ca="1" si="22"/>
        <v>36872.696016000009</v>
      </c>
    </row>
    <row r="61" spans="3:11" x14ac:dyDescent="0.2">
      <c r="C61" s="155" t="s">
        <v>39</v>
      </c>
      <c r="D61" s="940">
        <f t="shared" ref="D61:K61" ca="1" si="23">D60+D52</f>
        <v>122908.98672000004</v>
      </c>
      <c r="E61" s="941">
        <f t="shared" ca="1" si="23"/>
        <v>61454.493360000022</v>
      </c>
      <c r="F61" s="941">
        <f t="shared" ca="1" si="23"/>
        <v>40969.662240000012</v>
      </c>
      <c r="G61" s="941">
        <f t="shared" ca="1" si="23"/>
        <v>61454.493360000022</v>
      </c>
      <c r="H61" s="941">
        <f t="shared" ca="1" si="23"/>
        <v>32775.729792000013</v>
      </c>
      <c r="I61" s="941">
        <f t="shared" ca="1" si="23"/>
        <v>24581.797344000006</v>
      </c>
      <c r="J61" s="941">
        <f t="shared" ca="1" si="23"/>
        <v>24581.797344000006</v>
      </c>
      <c r="K61" s="941">
        <f t="shared" ca="1" si="23"/>
        <v>40969.662240000012</v>
      </c>
    </row>
    <row r="62" spans="3:11" x14ac:dyDescent="0.2">
      <c r="C62" s="155" t="s">
        <v>40</v>
      </c>
      <c r="D62" s="940">
        <f t="shared" ref="D62:K62" ca="1" si="24">D61*2</f>
        <v>245817.97344000009</v>
      </c>
      <c r="E62" s="941">
        <f t="shared" ca="1" si="24"/>
        <v>122908.98672000004</v>
      </c>
      <c r="F62" s="941">
        <f t="shared" ca="1" si="24"/>
        <v>81939.324480000025</v>
      </c>
      <c r="G62" s="941">
        <f t="shared" ca="1" si="24"/>
        <v>122908.98672000004</v>
      </c>
      <c r="H62" s="941">
        <f t="shared" ca="1" si="24"/>
        <v>65551.459584000026</v>
      </c>
      <c r="I62" s="941">
        <f t="shared" ca="1" si="24"/>
        <v>49163.594688000012</v>
      </c>
      <c r="J62" s="941">
        <f t="shared" ca="1" si="24"/>
        <v>49163.594688000012</v>
      </c>
      <c r="K62" s="941">
        <f t="shared" ca="1" si="24"/>
        <v>81939.324480000025</v>
      </c>
    </row>
    <row r="63" spans="3:11" ht="10.8" thickBot="1" x14ac:dyDescent="0.25">
      <c r="C63" s="154" t="s">
        <v>41</v>
      </c>
      <c r="D63" s="940">
        <f t="shared" ref="D63:K63" ca="1" si="25">D62+D61</f>
        <v>368726.96016000013</v>
      </c>
      <c r="E63" s="941">
        <f t="shared" ca="1" si="25"/>
        <v>184363.48008000007</v>
      </c>
      <c r="F63" s="941">
        <f t="shared" ca="1" si="25"/>
        <v>122908.98672000004</v>
      </c>
      <c r="G63" s="941">
        <f t="shared" ca="1" si="25"/>
        <v>184363.48008000007</v>
      </c>
      <c r="H63" s="941">
        <f t="shared" ca="1" si="25"/>
        <v>98327.189376000038</v>
      </c>
      <c r="I63" s="941">
        <f t="shared" ca="1" si="25"/>
        <v>73745.392032000018</v>
      </c>
      <c r="J63" s="941">
        <f t="shared" ca="1" si="25"/>
        <v>73745.392032000018</v>
      </c>
      <c r="K63" s="941">
        <f t="shared" ca="1" si="25"/>
        <v>122908.98672000004</v>
      </c>
    </row>
    <row r="64" spans="3:11" x14ac:dyDescent="0.2">
      <c r="H64" s="45"/>
      <c r="I64" s="45"/>
      <c r="J64" s="45"/>
      <c r="K64" s="45"/>
    </row>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row r="73" s="1" customFormat="1" x14ac:dyDescent="0.2"/>
    <row r="74" s="1" customFormat="1" x14ac:dyDescent="0.2"/>
    <row r="75" s="1" customFormat="1" x14ac:dyDescent="0.2"/>
    <row r="76" s="1" customFormat="1" x14ac:dyDescent="0.2"/>
    <row r="77" s="1" customFormat="1" x14ac:dyDescent="0.2"/>
    <row r="78" s="1" customFormat="1" x14ac:dyDescent="0.2"/>
    <row r="79" s="1" customFormat="1" x14ac:dyDescent="0.2"/>
    <row r="80" s="1" customFormat="1" x14ac:dyDescent="0.2"/>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sheetData>
  <conditionalFormatting sqref="D10:F26 H10:K26">
    <cfRule type="dataBar" priority="44">
      <dataBar>
        <cfvo type="min"/>
        <cfvo type="max"/>
        <color rgb="FFD6007B"/>
      </dataBar>
    </cfRule>
    <cfRule type="dataBar" priority="35">
      <dataBar>
        <cfvo type="min"/>
        <cfvo type="max"/>
        <color rgb="FFD6007B"/>
      </dataBar>
    </cfRule>
    <cfRule type="dataBar" priority="8">
      <dataBar>
        <cfvo type="min"/>
        <cfvo type="max"/>
        <color rgb="FFD6007B"/>
      </dataBar>
    </cfRule>
    <cfRule type="dataBar" priority="26">
      <dataBar>
        <cfvo type="min"/>
        <cfvo type="max"/>
        <color rgb="FFD6007B"/>
      </dataBar>
    </cfRule>
    <cfRule type="dataBar" priority="53">
      <dataBar>
        <cfvo type="min"/>
        <cfvo type="max"/>
        <color rgb="FFD6007B"/>
      </dataBar>
    </cfRule>
    <cfRule type="dataBar" priority="17">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fRule type="colorScale" priority="43">
      <colorScale>
        <cfvo type="min"/>
        <cfvo type="percentile" val="50"/>
        <cfvo type="max"/>
        <color rgb="FFF8696B"/>
        <color rgb="FFFFEB84"/>
        <color rgb="FF63BE7B"/>
      </colorScale>
    </cfRule>
    <cfRule type="colorScale" priority="34">
      <colorScale>
        <cfvo type="min"/>
        <cfvo type="percentile" val="50"/>
        <cfvo type="max"/>
        <color rgb="FFF8696B"/>
        <color rgb="FFFFEB84"/>
        <color rgb="FF63BE7B"/>
      </colorScale>
    </cfRule>
    <cfRule type="colorScale" priority="25">
      <colorScale>
        <cfvo type="min"/>
        <cfvo type="percentile" val="50"/>
        <cfvo type="max"/>
        <color rgb="FFF8696B"/>
        <color rgb="FFFFEB84"/>
        <color rgb="FF63BE7B"/>
      </colorScale>
    </cfRule>
    <cfRule type="colorScale" priority="52">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onditionalFormatting>
  <conditionalFormatting sqref="D28:J32">
    <cfRule type="dataBar" priority="42">
      <dataBar>
        <cfvo type="min"/>
        <cfvo type="max"/>
        <color rgb="FF008AEF"/>
      </dataBar>
    </cfRule>
    <cfRule type="dataBar" priority="6">
      <dataBar>
        <cfvo type="min"/>
        <cfvo type="max"/>
        <color rgb="FF008AEF"/>
      </dataBar>
    </cfRule>
    <cfRule type="dataBar" priority="24">
      <dataBar>
        <cfvo type="min"/>
        <cfvo type="max"/>
        <color rgb="FF008AEF"/>
      </dataBar>
    </cfRule>
    <cfRule type="dataBar" priority="33">
      <dataBar>
        <cfvo type="min"/>
        <cfvo type="max"/>
        <color rgb="FF008AEF"/>
      </dataBar>
    </cfRule>
    <cfRule type="dataBar" priority="15">
      <dataBar>
        <cfvo type="min"/>
        <cfvo type="max"/>
        <color rgb="FF008AEF"/>
      </dataBar>
    </cfRule>
    <cfRule type="dataBar" priority="51">
      <dataBar>
        <cfvo type="min"/>
        <cfvo type="max"/>
        <color rgb="FF008AEF"/>
      </dataBar>
    </cfRule>
  </conditionalFormatting>
  <conditionalFormatting sqref="D33:J37">
    <cfRule type="colorScale" priority="31">
      <colorScale>
        <cfvo type="min"/>
        <cfvo type="percentile" val="50"/>
        <cfvo type="max"/>
        <color rgb="FFF8696B"/>
        <color rgb="FFFFEB84"/>
        <color rgb="FF63BE7B"/>
      </colorScale>
    </cfRule>
    <cfRule type="colorScale" priority="40">
      <colorScale>
        <cfvo type="min"/>
        <cfvo type="percentile" val="50"/>
        <cfvo type="max"/>
        <color rgb="FFF8696B"/>
        <color rgb="FFFFEB84"/>
        <color rgb="FF63BE7B"/>
      </colorScale>
    </cfRule>
    <cfRule type="colorScale" priority="4">
      <colorScale>
        <cfvo type="min"/>
        <cfvo type="percentile" val="50"/>
        <cfvo type="max"/>
        <color rgb="FFF8696B"/>
        <color rgb="FFFFEB84"/>
        <color rgb="FF63BE7B"/>
      </colorScale>
    </cfRule>
    <cfRule type="colorScale" priority="49">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fRule type="colorScale" priority="22">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fRule type="colorScale" priority="32">
      <colorScale>
        <cfvo type="min"/>
        <cfvo type="percentile" val="50"/>
        <cfvo type="max"/>
        <color rgb="FFF8696B"/>
        <color rgb="FFFFEB84"/>
        <color rgb="FF63BE7B"/>
      </colorScale>
    </cfRule>
    <cfRule type="colorScale" priority="23">
      <colorScale>
        <cfvo type="min"/>
        <cfvo type="percentile" val="50"/>
        <cfvo type="max"/>
        <color rgb="FFF8696B"/>
        <color rgb="FFFFEB84"/>
        <color rgb="FF63BE7B"/>
      </colorScale>
    </cfRule>
    <cfRule type="colorScale" priority="41">
      <colorScale>
        <cfvo type="min"/>
        <cfvo type="percentile" val="50"/>
        <cfvo type="max"/>
        <color rgb="FFF8696B"/>
        <color rgb="FFFFEB84"/>
        <color rgb="FF63BE7B"/>
      </colorScale>
    </cfRule>
    <cfRule type="colorScale" priority="50">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fRule type="dataBar" priority="12">
      <dataBar>
        <cfvo type="min"/>
        <cfvo type="max"/>
        <color rgb="FFFF555A"/>
      </dataBar>
    </cfRule>
    <cfRule type="dataBar" priority="39">
      <dataBar>
        <cfvo type="min"/>
        <cfvo type="max"/>
        <color rgb="FFFF555A"/>
      </dataBar>
    </cfRule>
    <cfRule type="dataBar" priority="30">
      <dataBar>
        <cfvo type="min"/>
        <cfvo type="max"/>
        <color rgb="FFFF555A"/>
      </dataBar>
    </cfRule>
    <cfRule type="dataBar" priority="21">
      <dataBar>
        <cfvo type="min"/>
        <cfvo type="max"/>
        <color rgb="FFFF555A"/>
      </dataBar>
    </cfRule>
    <cfRule type="dataBar" priority="48">
      <dataBar>
        <cfvo type="min"/>
        <cfvo type="max"/>
        <color rgb="FFFF555A"/>
      </dataBar>
    </cfRule>
  </conditionalFormatting>
  <conditionalFormatting sqref="D47:K63">
    <cfRule type="dataBar" priority="9">
      <dataBar>
        <cfvo type="min"/>
        <cfvo type="max"/>
        <color rgb="FF638EC6"/>
      </dataBar>
    </cfRule>
  </conditionalFormatting>
  <conditionalFormatting sqref="D52:K68">
    <cfRule type="dataBar" priority="27">
      <dataBar>
        <cfvo type="min"/>
        <cfvo type="max"/>
        <color rgb="FF638EC6"/>
      </dataBar>
    </cfRule>
    <cfRule type="dataBar" priority="36">
      <dataBar>
        <cfvo type="min"/>
        <cfvo type="max"/>
        <color rgb="FF638EC6"/>
      </dataBar>
    </cfRule>
    <cfRule type="dataBar" priority="45">
      <dataBar>
        <cfvo type="min"/>
        <cfvo type="max"/>
        <color rgb="FF638EC6"/>
      </dataBar>
    </cfRule>
    <cfRule type="dataBar" priority="18">
      <dataBar>
        <cfvo type="min"/>
        <cfvo type="max"/>
        <color rgb="FF638EC6"/>
      </dataBar>
    </cfRule>
    <cfRule type="dataBar" priority="54">
      <dataBar>
        <cfvo type="min"/>
        <cfvo type="max"/>
        <color rgb="FF638EC6"/>
      </dataBar>
    </cfRule>
  </conditionalFormatting>
  <conditionalFormatting sqref="J45">
    <cfRule type="dataBar" priority="2">
      <dataBar>
        <cfvo type="min"/>
        <cfvo type="max"/>
        <color rgb="FFD6007B"/>
      </dataBar>
    </cfRule>
    <cfRule type="dataBar" priority="1">
      <dataBar>
        <cfvo type="min"/>
        <cfvo type="max"/>
        <color rgb="FF638EC6"/>
      </dataBar>
    </cfRule>
  </conditionalFormatting>
  <conditionalFormatting sqref="J50">
    <cfRule type="dataBar" priority="10">
      <dataBar>
        <cfvo type="min"/>
        <cfvo type="max"/>
        <color rgb="FF638EC6"/>
      </dataBar>
    </cfRule>
    <cfRule type="dataBar" priority="11">
      <dataBar>
        <cfvo type="min"/>
        <cfvo type="max"/>
        <color rgb="FFD6007B"/>
      </dataBar>
    </cfRule>
    <cfRule type="dataBar" priority="28">
      <dataBar>
        <cfvo type="min"/>
        <cfvo type="max"/>
        <color rgb="FF638EC6"/>
      </dataBar>
    </cfRule>
    <cfRule type="dataBar" priority="37">
      <dataBar>
        <cfvo type="min"/>
        <cfvo type="max"/>
        <color rgb="FF638EC6"/>
      </dataBar>
    </cfRule>
    <cfRule type="dataBar" priority="38">
      <dataBar>
        <cfvo type="min"/>
        <cfvo type="max"/>
        <color rgb="FFD6007B"/>
      </dataBar>
    </cfRule>
    <cfRule type="dataBar" priority="20">
      <dataBar>
        <cfvo type="min"/>
        <cfvo type="max"/>
        <color rgb="FFD6007B"/>
      </dataBar>
    </cfRule>
    <cfRule type="dataBar" priority="19">
      <dataBar>
        <cfvo type="min"/>
        <cfvo type="max"/>
        <color rgb="FF638EC6"/>
      </dataBar>
    </cfRule>
    <cfRule type="dataBar" priority="46">
      <dataBar>
        <cfvo type="min"/>
        <cfvo type="max"/>
        <color rgb="FF638EC6"/>
      </dataBar>
    </cfRule>
    <cfRule type="dataBar" priority="47">
      <dataBar>
        <cfvo type="min"/>
        <cfvo type="max"/>
        <color rgb="FFD6007B"/>
      </dataBar>
    </cfRule>
    <cfRule type="dataBar" priority="29">
      <dataBar>
        <cfvo type="min"/>
        <cfvo type="max"/>
        <color rgb="FFD6007B"/>
      </dataBar>
    </cfRule>
  </conditionalFormatting>
  <hyperlinks>
    <hyperlink ref="A4" r:id="rId1" tooltip="United Kingdom" display="http://en.wikipedia.org/wiki/United_Kingdom" xr:uid="{00000000-0004-0000-0800-000000000000}"/>
  </hyperlinks>
  <pageMargins left="0.7" right="0.7" top="0.75" bottom="0.75" header="0.3" footer="0.3"/>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10"/>
  <sheetViews>
    <sheetView tabSelected="1" topLeftCell="A6" zoomScale="110" zoomScaleNormal="110" workbookViewId="0">
      <selection activeCell="A3" sqref="A3"/>
    </sheetView>
  </sheetViews>
  <sheetFormatPr defaultColWidth="9" defaultRowHeight="10.199999999999999" x14ac:dyDescent="0.2"/>
  <cols>
    <col min="1" max="1" width="13.44140625" style="281" customWidth="1"/>
    <col min="2" max="2" width="14.33203125" style="281" customWidth="1"/>
    <col min="3" max="3" width="16.5546875" style="281" customWidth="1"/>
    <col min="4" max="4" width="17.88671875" style="333" customWidth="1"/>
    <col min="5" max="5" width="16.109375" style="333" customWidth="1"/>
    <col min="6" max="6" width="16.5546875" style="333" customWidth="1"/>
    <col min="7" max="7" width="17.44140625" style="333" bestFit="1" customWidth="1"/>
    <col min="8" max="10" width="17.44140625" style="281" bestFit="1" customWidth="1"/>
    <col min="11" max="11" width="14.88671875" style="281" customWidth="1"/>
    <col min="12" max="16384" width="9" style="281"/>
  </cols>
  <sheetData>
    <row r="1" spans="1:11" ht="18" thickBot="1" x14ac:dyDescent="0.35">
      <c r="A1" s="1170" t="e" vm="3">
        <v>#VALUE!</v>
      </c>
      <c r="B1" s="274"/>
      <c r="C1" s="275"/>
      <c r="D1" s="276" t="str">
        <f>'Simple Explain'!C1</f>
        <v>The FUTURO-Plan 2001 to 2025 - 1 x 14 x 30 for</v>
      </c>
      <c r="E1" s="277"/>
      <c r="F1" s="277"/>
      <c r="G1" s="278">
        <f>A10</f>
        <v>0</v>
      </c>
      <c r="H1" s="279"/>
      <c r="I1" s="279"/>
      <c r="J1" s="280"/>
    </row>
    <row r="2" spans="1:11" ht="11.4" x14ac:dyDescent="0.2">
      <c r="C2" s="282" t="s">
        <v>0</v>
      </c>
      <c r="D2" s="283"/>
      <c r="E2" s="283"/>
      <c r="F2" s="283"/>
      <c r="G2" s="283"/>
      <c r="H2" s="283"/>
      <c r="I2" s="284"/>
      <c r="J2" s="285"/>
    </row>
    <row r="3" spans="1:11" ht="16.350000000000001" customHeight="1" thickBot="1" x14ac:dyDescent="0.35">
      <c r="B3" s="286" t="s">
        <v>83</v>
      </c>
      <c r="C3" s="287"/>
      <c r="D3" s="288" t="s">
        <v>1</v>
      </c>
      <c r="E3" s="288"/>
      <c r="F3" s="288"/>
      <c r="G3" s="288"/>
      <c r="H3" s="288"/>
      <c r="I3" s="288"/>
      <c r="J3" s="289"/>
    </row>
    <row r="4" spans="1:11" ht="12" thickBot="1" x14ac:dyDescent="0.25">
      <c r="A4" s="290"/>
      <c r="B4" s="291"/>
      <c r="C4" s="292"/>
      <c r="D4" s="268" t="s">
        <v>2</v>
      </c>
      <c r="E4" s="268" t="s">
        <v>192</v>
      </c>
      <c r="F4" s="268" t="s">
        <v>144</v>
      </c>
      <c r="G4" s="176" t="s">
        <v>5</v>
      </c>
      <c r="H4" s="294" t="s">
        <v>145</v>
      </c>
      <c r="I4" s="294" t="s">
        <v>146</v>
      </c>
      <c r="J4" s="294"/>
      <c r="K4" s="295"/>
    </row>
    <row r="5" spans="1:11" ht="13.8" thickBot="1" x14ac:dyDescent="0.3">
      <c r="A5" s="296"/>
      <c r="B5" s="296"/>
      <c r="C5" s="297" t="s">
        <v>8</v>
      </c>
      <c r="D5" s="518">
        <v>1</v>
      </c>
      <c r="E5" s="1165">
        <f ca="1">D5*C6</f>
        <v>6125.7056714285709</v>
      </c>
      <c r="F5" s="1165">
        <f ca="1">E5*14</f>
        <v>85759.879399999991</v>
      </c>
      <c r="G5" s="804">
        <v>1</v>
      </c>
      <c r="H5" s="1166">
        <f ca="1">F5*30</f>
        <v>2572796.3819999998</v>
      </c>
      <c r="I5" s="1167">
        <f ca="1">E26</f>
        <v>1029118.5527999999</v>
      </c>
      <c r="J5" s="1168">
        <f ca="1">F26</f>
        <v>1543677.8291999998</v>
      </c>
      <c r="K5" s="300"/>
    </row>
    <row r="6" spans="1:11" ht="15.6" x14ac:dyDescent="0.3">
      <c r="A6" s="301" t="s">
        <v>9</v>
      </c>
      <c r="B6" s="894">
        <f ca="1">D5*C6</f>
        <v>6125.7056714285709</v>
      </c>
      <c r="C6" s="1169">
        <f ca="1">B7*G7/C7</f>
        <v>6125.7056714285709</v>
      </c>
      <c r="D6" s="304" t="s">
        <v>10</v>
      </c>
      <c r="E6" s="305"/>
      <c r="F6" s="305"/>
      <c r="G6" s="1009" t="e" vm="4">
        <v>#VALUE!</v>
      </c>
      <c r="H6" s="271" t="s">
        <v>11</v>
      </c>
      <c r="I6" s="272" t="s">
        <v>12</v>
      </c>
      <c r="J6" s="272" t="s">
        <v>13</v>
      </c>
      <c r="K6" s="306"/>
    </row>
    <row r="7" spans="1:11" ht="14.4" x14ac:dyDescent="0.3">
      <c r="A7" s="307" t="s">
        <v>14</v>
      </c>
      <c r="B7" s="308">
        <f>59813</f>
        <v>59813</v>
      </c>
      <c r="C7" s="27">
        <v>14</v>
      </c>
      <c r="D7" s="309"/>
      <c r="E7" s="310"/>
      <c r="F7" s="309"/>
      <c r="G7" s="310" cm="1">
        <f t="array" aca="1" ref="G7" ca="1">_FV(G6,"Price")</f>
        <v>1.4338</v>
      </c>
      <c r="H7" s="309"/>
      <c r="I7" s="311"/>
      <c r="J7" s="309"/>
      <c r="K7" s="310"/>
    </row>
    <row r="8" spans="1:11" ht="13.8" thickBot="1" x14ac:dyDescent="0.3">
      <c r="A8" s="312" t="s">
        <v>15</v>
      </c>
      <c r="B8" s="895">
        <f>B7*C8</f>
        <v>1794390</v>
      </c>
      <c r="C8" s="33">
        <v>30</v>
      </c>
      <c r="D8" s="515" t="s">
        <v>147</v>
      </c>
      <c r="E8" s="314"/>
      <c r="F8" s="314"/>
      <c r="G8" s="315"/>
      <c r="H8" s="515" t="s">
        <v>148</v>
      </c>
      <c r="I8" s="314"/>
      <c r="J8" s="314"/>
      <c r="K8" s="314"/>
    </row>
    <row r="9" spans="1:11" x14ac:dyDescent="0.2">
      <c r="A9" s="316"/>
      <c r="C9" s="317" t="s">
        <v>18</v>
      </c>
      <c r="D9" s="318" t="s">
        <v>19</v>
      </c>
      <c r="E9" s="319" t="s">
        <v>12</v>
      </c>
      <c r="F9" s="320" t="s">
        <v>13</v>
      </c>
      <c r="G9" s="321" t="s">
        <v>18</v>
      </c>
      <c r="H9" s="318" t="s">
        <v>21</v>
      </c>
      <c r="I9" s="318" t="s">
        <v>22</v>
      </c>
      <c r="J9" s="318" t="s">
        <v>23</v>
      </c>
      <c r="K9" s="318" t="s">
        <v>24</v>
      </c>
    </row>
    <row r="10" spans="1:11" ht="15" thickBot="1" x14ac:dyDescent="0.35">
      <c r="A10" s="322"/>
      <c r="C10" s="323" t="s">
        <v>25</v>
      </c>
      <c r="D10" s="1113">
        <f ca="1">E5</f>
        <v>6125.7056714285709</v>
      </c>
      <c r="E10" s="1114">
        <f ca="1">D10/100*40</f>
        <v>2450.2822685714282</v>
      </c>
      <c r="F10" s="1115">
        <f ca="1">D10/100*60</f>
        <v>3675.4234028571427</v>
      </c>
      <c r="G10" s="240" t="s">
        <v>25</v>
      </c>
      <c r="H10" s="1113">
        <f ca="1">E10/100*35</f>
        <v>857.59879399999988</v>
      </c>
      <c r="I10" s="1114">
        <f ca="1">E10/100*10</f>
        <v>245.02822685714281</v>
      </c>
      <c r="J10" s="870">
        <f ca="1">E10/100*10</f>
        <v>245.02822685714281</v>
      </c>
      <c r="K10" s="870">
        <f ca="1">E10/100*45</f>
        <v>1102.6270208571427</v>
      </c>
    </row>
    <row r="11" spans="1:11" x14ac:dyDescent="0.2">
      <c r="A11" s="893" t="s">
        <v>166</v>
      </c>
      <c r="B11" s="888" t="s">
        <v>156</v>
      </c>
      <c r="C11" s="323" t="s">
        <v>26</v>
      </c>
      <c r="D11" s="1113">
        <f ca="1">D10*2</f>
        <v>12251.411342857142</v>
      </c>
      <c r="E11" s="1114">
        <f ca="1">E10*2</f>
        <v>4900.5645371428564</v>
      </c>
      <c r="F11" s="1115">
        <f ca="1">F10*2</f>
        <v>7350.8468057142854</v>
      </c>
      <c r="G11" s="240" t="s">
        <v>26</v>
      </c>
      <c r="H11" s="1113">
        <f ca="1">H10*2</f>
        <v>1715.1975879999998</v>
      </c>
      <c r="I11" s="1114">
        <f ca="1">I10*2</f>
        <v>490.05645371428562</v>
      </c>
      <c r="J11" s="870">
        <f ca="1">J10*2</f>
        <v>490.05645371428562</v>
      </c>
      <c r="K11" s="870">
        <f ca="1">K10*2</f>
        <v>2205.2540417142854</v>
      </c>
    </row>
    <row r="12" spans="1:11" x14ac:dyDescent="0.2">
      <c r="A12" s="889" t="s">
        <v>157</v>
      </c>
      <c r="B12" s="890" t="s">
        <v>169</v>
      </c>
      <c r="C12" s="323" t="s">
        <v>27</v>
      </c>
      <c r="D12" s="1113">
        <f ca="1">D10*3</f>
        <v>18377.117014285712</v>
      </c>
      <c r="E12" s="1114">
        <f ca="1">E10*3</f>
        <v>7350.8468057142845</v>
      </c>
      <c r="F12" s="1115">
        <f ca="1">F10*3</f>
        <v>11026.270208571428</v>
      </c>
      <c r="G12" s="240" t="s">
        <v>27</v>
      </c>
      <c r="H12" s="1113">
        <f ca="1">H10*3</f>
        <v>2572.7963819999995</v>
      </c>
      <c r="I12" s="1114">
        <f ca="1">I10*3</f>
        <v>735.08468057142841</v>
      </c>
      <c r="J12" s="870">
        <f ca="1">J10*3</f>
        <v>735.08468057142841</v>
      </c>
      <c r="K12" s="870">
        <f ca="1">K10*3</f>
        <v>3307.8810625714282</v>
      </c>
    </row>
    <row r="13" spans="1:11" ht="10.8" thickBot="1" x14ac:dyDescent="0.25">
      <c r="A13" s="891" t="s">
        <v>162</v>
      </c>
      <c r="B13" s="892" t="s">
        <v>170</v>
      </c>
      <c r="C13" s="323" t="s">
        <v>28</v>
      </c>
      <c r="D13" s="1113">
        <f ca="1">D10*6</f>
        <v>36754.234028571424</v>
      </c>
      <c r="E13" s="1114">
        <f ca="1">E10*6</f>
        <v>14701.693611428569</v>
      </c>
      <c r="F13" s="1115">
        <f ca="1">F10*6</f>
        <v>22052.540417142856</v>
      </c>
      <c r="G13" s="240" t="s">
        <v>28</v>
      </c>
      <c r="H13" s="1113">
        <f ca="1">H10*6</f>
        <v>5145.5927639999991</v>
      </c>
      <c r="I13" s="1114">
        <f ca="1">I10*6</f>
        <v>1470.1693611428568</v>
      </c>
      <c r="J13" s="870">
        <f ca="1">J10*6</f>
        <v>1470.1693611428568</v>
      </c>
      <c r="K13" s="870">
        <f ca="1">K10*6</f>
        <v>6615.7621251428563</v>
      </c>
    </row>
    <row r="14" spans="1:11" x14ac:dyDescent="0.2">
      <c r="A14" s="324"/>
      <c r="B14" s="324"/>
      <c r="C14" s="323" t="s">
        <v>29</v>
      </c>
      <c r="D14" s="1113">
        <f ca="1">D10*12</f>
        <v>73508.468057142847</v>
      </c>
      <c r="E14" s="1114">
        <f ca="1">E10*12</f>
        <v>29403.387222857138</v>
      </c>
      <c r="F14" s="1115">
        <f ca="1">F10*12</f>
        <v>44105.080834285713</v>
      </c>
      <c r="G14" s="240" t="s">
        <v>29</v>
      </c>
      <c r="H14" s="1113">
        <f ca="1">H10*12</f>
        <v>10291.185527999998</v>
      </c>
      <c r="I14" s="1114">
        <f ca="1">I10*12</f>
        <v>2940.3387222857136</v>
      </c>
      <c r="J14" s="870">
        <f ca="1">J10*12</f>
        <v>2940.3387222857136</v>
      </c>
      <c r="K14" s="870">
        <f ca="1">K10*12</f>
        <v>13231.524250285713</v>
      </c>
    </row>
    <row r="15" spans="1:11" x14ac:dyDescent="0.2">
      <c r="A15" s="324"/>
      <c r="B15" s="325"/>
      <c r="C15" s="326" t="s">
        <v>30</v>
      </c>
      <c r="D15" s="1116">
        <f ca="1">D10*14</f>
        <v>85759.879399999991</v>
      </c>
      <c r="E15" s="1117">
        <f ca="1">E10*14</f>
        <v>34303.951759999996</v>
      </c>
      <c r="F15" s="1118">
        <f ca="1">F10*14</f>
        <v>51455.927639999994</v>
      </c>
      <c r="G15" s="244" t="s">
        <v>30</v>
      </c>
      <c r="H15" s="1116">
        <f ca="1">H10*14</f>
        <v>12006.383115999999</v>
      </c>
      <c r="I15" s="1117">
        <f ca="1">I10*14</f>
        <v>3430.3951759999995</v>
      </c>
      <c r="J15" s="1117">
        <f ca="1">J10*14</f>
        <v>3430.3951759999995</v>
      </c>
      <c r="K15" s="1117">
        <f ca="1">K10*14</f>
        <v>15436.778291999999</v>
      </c>
    </row>
    <row r="16" spans="1:11" ht="12.9" customHeight="1" x14ac:dyDescent="0.2">
      <c r="A16" s="324"/>
      <c r="B16" s="327"/>
      <c r="C16" s="240" t="s">
        <v>31</v>
      </c>
      <c r="D16" s="1113">
        <f ca="1">D15*2</f>
        <v>171519.75879999998</v>
      </c>
      <c r="E16" s="1114">
        <f ca="1">E15*2</f>
        <v>68607.903519999993</v>
      </c>
      <c r="F16" s="1115">
        <f ca="1">F15*2</f>
        <v>102911.85527999999</v>
      </c>
      <c r="G16" s="240" t="s">
        <v>31</v>
      </c>
      <c r="H16" s="1113">
        <f ca="1">H15*2</f>
        <v>24012.766231999998</v>
      </c>
      <c r="I16" s="1114">
        <f ca="1">I15*2</f>
        <v>6860.7903519999991</v>
      </c>
      <c r="J16" s="1114">
        <f ca="1">J15*2</f>
        <v>6860.7903519999991</v>
      </c>
      <c r="K16" s="1114">
        <f ca="1">K15*2</f>
        <v>30873.556583999998</v>
      </c>
    </row>
    <row r="17" spans="1:11" x14ac:dyDescent="0.2">
      <c r="C17" s="240" t="s">
        <v>32</v>
      </c>
      <c r="D17" s="1113">
        <f ca="1">D16+D15</f>
        <v>257279.63819999999</v>
      </c>
      <c r="E17" s="1114">
        <f ca="1">E16+E15</f>
        <v>102911.85527999999</v>
      </c>
      <c r="F17" s="1115">
        <f ca="1">F16+F15</f>
        <v>154367.78291999997</v>
      </c>
      <c r="G17" s="240" t="s">
        <v>32</v>
      </c>
      <c r="H17" s="1113">
        <f ca="1">H16+H15</f>
        <v>36019.149347999999</v>
      </c>
      <c r="I17" s="1114">
        <f ca="1">I16+I15</f>
        <v>10291.185527999998</v>
      </c>
      <c r="J17" s="1114">
        <f ca="1">J16+J15</f>
        <v>10291.185527999998</v>
      </c>
      <c r="K17" s="1114">
        <f ca="1">K16+K15</f>
        <v>46310.334875999994</v>
      </c>
    </row>
    <row r="18" spans="1:11" x14ac:dyDescent="0.2">
      <c r="C18" s="240" t="s">
        <v>33</v>
      </c>
      <c r="D18" s="1113">
        <f ca="1">D16*2</f>
        <v>343039.51759999996</v>
      </c>
      <c r="E18" s="1114">
        <f ca="1">E16+E16</f>
        <v>137215.80703999999</v>
      </c>
      <c r="F18" s="1115">
        <f ca="1">F16+F16</f>
        <v>205823.71055999998</v>
      </c>
      <c r="G18" s="240" t="s">
        <v>33</v>
      </c>
      <c r="H18" s="1113">
        <f ca="1">H16+H16</f>
        <v>48025.532463999996</v>
      </c>
      <c r="I18" s="1114">
        <f ca="1">I16+I16</f>
        <v>13721.580703999998</v>
      </c>
      <c r="J18" s="1114">
        <f ca="1">J16+J16</f>
        <v>13721.580703999998</v>
      </c>
      <c r="K18" s="1114">
        <f ca="1">K16+K16</f>
        <v>61747.113167999996</v>
      </c>
    </row>
    <row r="19" spans="1:11" x14ac:dyDescent="0.2">
      <c r="C19" s="240" t="s">
        <v>34</v>
      </c>
      <c r="D19" s="1113">
        <f ca="1">D17+D16</f>
        <v>428799.397</v>
      </c>
      <c r="E19" s="1114">
        <f ca="1">E17+E16</f>
        <v>171519.75879999998</v>
      </c>
      <c r="F19" s="1115">
        <f ca="1">F16+F17</f>
        <v>257279.63819999996</v>
      </c>
      <c r="G19" s="240" t="s">
        <v>34</v>
      </c>
      <c r="H19" s="1113">
        <f ca="1">H17+H16</f>
        <v>60031.915580000001</v>
      </c>
      <c r="I19" s="1114">
        <f ca="1">I16+I17</f>
        <v>17151.975879999998</v>
      </c>
      <c r="J19" s="1114">
        <f ca="1">J16+J17</f>
        <v>17151.975879999998</v>
      </c>
      <c r="K19" s="1114">
        <f ca="1">K18+K15</f>
        <v>77183.891459999999</v>
      </c>
    </row>
    <row r="20" spans="1:11" x14ac:dyDescent="0.2">
      <c r="C20" s="240" t="s">
        <v>35</v>
      </c>
      <c r="D20" s="1113">
        <f ca="1">D17*2</f>
        <v>514559.27639999997</v>
      </c>
      <c r="E20" s="1114">
        <f ca="1">E17+E17</f>
        <v>205823.71055999998</v>
      </c>
      <c r="F20" s="1115">
        <f ca="1">F17+F17</f>
        <v>308735.56583999994</v>
      </c>
      <c r="G20" s="240" t="s">
        <v>35</v>
      </c>
      <c r="H20" s="1113">
        <f ca="1">H17+H17</f>
        <v>72038.298695999998</v>
      </c>
      <c r="I20" s="1114">
        <f ca="1">I17+I17</f>
        <v>20582.371055999996</v>
      </c>
      <c r="J20" s="1114">
        <f ca="1">J17+J17</f>
        <v>20582.371055999996</v>
      </c>
      <c r="K20" s="1114">
        <f ca="1">K19+K15</f>
        <v>92620.669752000002</v>
      </c>
    </row>
    <row r="21" spans="1:11" x14ac:dyDescent="0.2">
      <c r="C21" s="240" t="s">
        <v>36</v>
      </c>
      <c r="D21" s="1113">
        <f ca="1">D18+D17</f>
        <v>600319.15579999995</v>
      </c>
      <c r="E21" s="1114">
        <f ca="1">E18+E17</f>
        <v>240127.66231999997</v>
      </c>
      <c r="F21" s="1115">
        <f ca="1">F18+F17</f>
        <v>360191.49347999995</v>
      </c>
      <c r="G21" s="240" t="s">
        <v>36</v>
      </c>
      <c r="H21" s="1113">
        <f ca="1">H17+H18</f>
        <v>84044.681811999995</v>
      </c>
      <c r="I21" s="1114">
        <f ca="1">I18+I17</f>
        <v>24012.766231999994</v>
      </c>
      <c r="J21" s="1114">
        <f ca="1">J18+J17</f>
        <v>24012.766231999994</v>
      </c>
      <c r="K21" s="1114">
        <f ca="1">K20+K15</f>
        <v>108057.448044</v>
      </c>
    </row>
    <row r="22" spans="1:11" x14ac:dyDescent="0.2">
      <c r="C22" s="240" t="s">
        <v>37</v>
      </c>
      <c r="D22" s="1113">
        <f ca="1">D18+D18</f>
        <v>686079.03519999993</v>
      </c>
      <c r="E22" s="1114">
        <f ca="1">E18+E18</f>
        <v>274431.61407999997</v>
      </c>
      <c r="F22" s="1115">
        <f ca="1">F18+F18</f>
        <v>411647.42111999996</v>
      </c>
      <c r="G22" s="240" t="s">
        <v>37</v>
      </c>
      <c r="H22" s="1113">
        <f ca="1">H18+H18</f>
        <v>96051.064927999993</v>
      </c>
      <c r="I22" s="1114">
        <f ca="1">I18+I18</f>
        <v>27443.161407999996</v>
      </c>
      <c r="J22" s="1114">
        <f ca="1">J18+J18</f>
        <v>27443.161407999996</v>
      </c>
      <c r="K22" s="1114">
        <f ca="1">K21+K15</f>
        <v>123494.22633600001</v>
      </c>
    </row>
    <row r="23" spans="1:11" x14ac:dyDescent="0.2">
      <c r="C23" s="240" t="s">
        <v>38</v>
      </c>
      <c r="D23" s="1113">
        <f ca="1">D18+D19</f>
        <v>771838.91460000002</v>
      </c>
      <c r="E23" s="1114">
        <f ca="1">E19+E18</f>
        <v>308735.56583999994</v>
      </c>
      <c r="F23" s="1115">
        <f ca="1">F19+F18</f>
        <v>463103.34875999996</v>
      </c>
      <c r="G23" s="240" t="s">
        <v>38</v>
      </c>
      <c r="H23" s="1113">
        <f ca="1">H18+H19</f>
        <v>108057.44804399999</v>
      </c>
      <c r="I23" s="1114">
        <f ca="1">I19+I18</f>
        <v>30873.556583999998</v>
      </c>
      <c r="J23" s="1114">
        <f ca="1">J19+J18</f>
        <v>30873.556583999998</v>
      </c>
      <c r="K23" s="1114">
        <f ca="1">K22+K15</f>
        <v>138931.004628</v>
      </c>
    </row>
    <row r="24" spans="1:11" x14ac:dyDescent="0.2">
      <c r="C24" s="240" t="s">
        <v>39</v>
      </c>
      <c r="D24" s="1113">
        <f ca="1">D15*10</f>
        <v>857598.79399999988</v>
      </c>
      <c r="E24" s="1114">
        <f ca="1">E19+E19</f>
        <v>343039.51759999996</v>
      </c>
      <c r="F24" s="1115">
        <f ca="1">F19+F19</f>
        <v>514559.27639999992</v>
      </c>
      <c r="G24" s="240" t="s">
        <v>39</v>
      </c>
      <c r="H24" s="1113">
        <f ca="1">H19+H19</f>
        <v>120063.83116</v>
      </c>
      <c r="I24" s="1114">
        <f ca="1">I19+I19</f>
        <v>34303.951759999996</v>
      </c>
      <c r="J24" s="1114">
        <f ca="1">J19+J19</f>
        <v>34303.951759999996</v>
      </c>
      <c r="K24" s="1114">
        <f ca="1">K23+K15</f>
        <v>154367.78292</v>
      </c>
    </row>
    <row r="25" spans="1:11" x14ac:dyDescent="0.2">
      <c r="C25" s="240" t="s">
        <v>40</v>
      </c>
      <c r="D25" s="1113">
        <f ca="1">D24*2</f>
        <v>1715197.5879999998</v>
      </c>
      <c r="E25" s="1114">
        <f ca="1">E24*2</f>
        <v>686079.03519999993</v>
      </c>
      <c r="F25" s="1115">
        <f ca="1">F24*2</f>
        <v>1029118.5527999998</v>
      </c>
      <c r="G25" s="240" t="s">
        <v>40</v>
      </c>
      <c r="H25" s="1113">
        <f ca="1">H24*2</f>
        <v>240127.66232</v>
      </c>
      <c r="I25" s="1114">
        <f ca="1">I24*2</f>
        <v>68607.903519999993</v>
      </c>
      <c r="J25" s="1114">
        <f ca="1">J24*2</f>
        <v>68607.903519999993</v>
      </c>
      <c r="K25" s="1114">
        <f ca="1">K24*2</f>
        <v>308735.56584</v>
      </c>
    </row>
    <row r="26" spans="1:11" ht="10.8" thickBot="1" x14ac:dyDescent="0.25">
      <c r="C26" s="245" t="s">
        <v>41</v>
      </c>
      <c r="D26" s="1119">
        <f ca="1">D25+D24</f>
        <v>2572796.3819999998</v>
      </c>
      <c r="E26" s="1120">
        <f ca="1">E25+E24</f>
        <v>1029118.5527999999</v>
      </c>
      <c r="F26" s="1121">
        <f ca="1">F25+F24</f>
        <v>1543677.8291999998</v>
      </c>
      <c r="G26" s="329" t="s">
        <v>41</v>
      </c>
      <c r="H26" s="1119">
        <f ca="1">H25+H24</f>
        <v>360191.49348</v>
      </c>
      <c r="I26" s="1114">
        <f ca="1">I25+I24</f>
        <v>102911.85527999999</v>
      </c>
      <c r="J26" s="1114">
        <f ca="1">J25+J24</f>
        <v>102911.85527999999</v>
      </c>
      <c r="K26" s="1114">
        <f ca="1">K25+K24</f>
        <v>463103.34875999996</v>
      </c>
    </row>
    <row r="27" spans="1:11" x14ac:dyDescent="0.2">
      <c r="B27" s="330" t="s">
        <v>142</v>
      </c>
      <c r="C27" s="331"/>
      <c r="D27" s="269"/>
      <c r="E27" s="269"/>
      <c r="F27" s="269"/>
      <c r="G27" s="269"/>
      <c r="H27" s="332"/>
      <c r="I27" s="333"/>
      <c r="J27" s="333"/>
      <c r="K27" s="333"/>
    </row>
    <row r="28" spans="1:11" x14ac:dyDescent="0.2">
      <c r="C28" s="334" t="s">
        <v>42</v>
      </c>
      <c r="D28" s="1151">
        <v>0.04</v>
      </c>
      <c r="E28" s="1151">
        <v>0.05</v>
      </c>
      <c r="F28" s="1151">
        <v>0.06</v>
      </c>
      <c r="G28" s="1151">
        <v>7.0000000000000007E-2</v>
      </c>
      <c r="H28" s="1151">
        <v>0.08</v>
      </c>
      <c r="I28" s="1151">
        <v>0.09</v>
      </c>
      <c r="J28" s="1151">
        <v>0.1</v>
      </c>
      <c r="K28" s="1152" t="s">
        <v>43</v>
      </c>
    </row>
    <row r="29" spans="1:11" x14ac:dyDescent="0.2">
      <c r="B29" s="336" t="s">
        <v>44</v>
      </c>
      <c r="C29" s="1139">
        <f ca="1">D26</f>
        <v>2572796.3819999998</v>
      </c>
      <c r="D29" s="1114">
        <f ca="1">C29/100*4</f>
        <v>102911.85527999999</v>
      </c>
      <c r="E29" s="1114">
        <f ca="1">C29/100*5</f>
        <v>128639.81909999999</v>
      </c>
      <c r="F29" s="1114">
        <f ca="1">C29/100*6</f>
        <v>154367.78291999997</v>
      </c>
      <c r="G29" s="1114">
        <f ca="1">C29/100*7</f>
        <v>180095.74673999997</v>
      </c>
      <c r="H29" s="1114">
        <f ca="1">C29/100*8</f>
        <v>205823.71055999998</v>
      </c>
      <c r="I29" s="1114">
        <f ca="1">C29/100*9</f>
        <v>231551.67437999998</v>
      </c>
      <c r="J29" s="1114">
        <f ca="1">C29/100*10</f>
        <v>257279.63819999999</v>
      </c>
      <c r="K29" s="1122"/>
    </row>
    <row r="30" spans="1:11" x14ac:dyDescent="0.2">
      <c r="B30" s="337" t="s">
        <v>45</v>
      </c>
      <c r="C30" s="516" t="s">
        <v>143</v>
      </c>
      <c r="D30" s="1123">
        <f ca="1">D15</f>
        <v>85759.879399999991</v>
      </c>
      <c r="E30" s="1123">
        <f ca="1">D15</f>
        <v>85759.879399999991</v>
      </c>
      <c r="F30" s="1123">
        <f ca="1">D15</f>
        <v>85759.879399999991</v>
      </c>
      <c r="G30" s="1123">
        <f ca="1">D15</f>
        <v>85759.879399999991</v>
      </c>
      <c r="H30" s="1123">
        <f ca="1">D15</f>
        <v>85759.879399999991</v>
      </c>
      <c r="I30" s="1123">
        <f ca="1">D15</f>
        <v>85759.879399999991</v>
      </c>
      <c r="J30" s="1123">
        <f ca="1">D15</f>
        <v>85759.879399999991</v>
      </c>
      <c r="K30" s="1122"/>
    </row>
    <row r="31" spans="1:11" x14ac:dyDescent="0.2">
      <c r="B31" s="337" t="s">
        <v>47</v>
      </c>
      <c r="C31" s="338" t="s">
        <v>48</v>
      </c>
      <c r="D31" s="1114">
        <f t="shared" ref="D31:J31" ca="1" si="0">D29-D30</f>
        <v>17151.975879999998</v>
      </c>
      <c r="E31" s="1114">
        <f t="shared" ca="1" si="0"/>
        <v>42879.939700000003</v>
      </c>
      <c r="F31" s="1114">
        <f t="shared" ca="1" si="0"/>
        <v>68607.903519999978</v>
      </c>
      <c r="G31" s="1114">
        <f t="shared" ca="1" si="0"/>
        <v>94335.867339999983</v>
      </c>
      <c r="H31" s="1114">
        <f t="shared" ca="1" si="0"/>
        <v>120063.83115999999</v>
      </c>
      <c r="I31" s="1114">
        <f t="shared" ca="1" si="0"/>
        <v>145791.79498000001</v>
      </c>
      <c r="J31" s="1114">
        <f t="shared" ca="1" si="0"/>
        <v>171519.75880000001</v>
      </c>
      <c r="K31" s="1122"/>
    </row>
    <row r="32" spans="1:11" ht="10.8" thickBot="1" x14ac:dyDescent="0.25">
      <c r="A32" s="871">
        <f ca="1">D32*10%</f>
        <v>171.51975879999998</v>
      </c>
      <c r="B32" s="339"/>
      <c r="C32" s="453" t="s">
        <v>161</v>
      </c>
      <c r="D32" s="1120">
        <f t="shared" ref="D32:J32" ca="1" si="1">D31/100*10</f>
        <v>1715.1975879999998</v>
      </c>
      <c r="E32" s="1120">
        <f t="shared" ca="1" si="1"/>
        <v>4287.9939699999995</v>
      </c>
      <c r="F32" s="1120">
        <f t="shared" ca="1" si="1"/>
        <v>6860.7903519999982</v>
      </c>
      <c r="G32" s="1120">
        <f t="shared" ca="1" si="1"/>
        <v>9433.5867339999986</v>
      </c>
      <c r="H32" s="1120">
        <f t="shared" ca="1" si="1"/>
        <v>12006.383115999999</v>
      </c>
      <c r="I32" s="1120">
        <f t="shared" ca="1" si="1"/>
        <v>14579.179498000001</v>
      </c>
      <c r="J32" s="1120">
        <f t="shared" ca="1" si="1"/>
        <v>17151.975879999998</v>
      </c>
      <c r="K32" s="1124"/>
    </row>
    <row r="33" spans="2:11" x14ac:dyDescent="0.2">
      <c r="B33" s="340" t="s">
        <v>50</v>
      </c>
      <c r="C33" s="341" t="s">
        <v>51</v>
      </c>
      <c r="D33" s="1125">
        <f t="shared" ref="D33:J36" ca="1" si="2">D29*30</f>
        <v>3087355.6583999996</v>
      </c>
      <c r="E33" s="1125">
        <f t="shared" ca="1" si="2"/>
        <v>3859194.5729999999</v>
      </c>
      <c r="F33" s="1125">
        <f t="shared" ca="1" si="2"/>
        <v>4631033.4875999987</v>
      </c>
      <c r="G33" s="1125">
        <f t="shared" ca="1" si="2"/>
        <v>5402872.4021999994</v>
      </c>
      <c r="H33" s="1125">
        <f t="shared" ca="1" si="2"/>
        <v>6174711.3167999992</v>
      </c>
      <c r="I33" s="1125">
        <f t="shared" ca="1" si="2"/>
        <v>6946550.2313999999</v>
      </c>
      <c r="J33" s="1126">
        <f t="shared" ca="1" si="2"/>
        <v>7718389.1459999997</v>
      </c>
      <c r="K33" s="1127"/>
    </row>
    <row r="34" spans="2:11" x14ac:dyDescent="0.2">
      <c r="B34" s="342" t="s">
        <v>50</v>
      </c>
      <c r="C34" s="343" t="s">
        <v>52</v>
      </c>
      <c r="D34" s="1128">
        <f t="shared" ca="1" si="2"/>
        <v>2572796.3819999998</v>
      </c>
      <c r="E34" s="1128">
        <f t="shared" ca="1" si="2"/>
        <v>2572796.3819999998</v>
      </c>
      <c r="F34" s="1128">
        <f t="shared" ca="1" si="2"/>
        <v>2572796.3819999998</v>
      </c>
      <c r="G34" s="1128">
        <f t="shared" ca="1" si="2"/>
        <v>2572796.3819999998</v>
      </c>
      <c r="H34" s="1128">
        <f t="shared" ca="1" si="2"/>
        <v>2572796.3819999998</v>
      </c>
      <c r="I34" s="1128">
        <f t="shared" ca="1" si="2"/>
        <v>2572796.3819999998</v>
      </c>
      <c r="J34" s="1129">
        <f t="shared" ca="1" si="2"/>
        <v>2572796.3819999998</v>
      </c>
      <c r="K34" s="1130"/>
    </row>
    <row r="35" spans="2:11" x14ac:dyDescent="0.2">
      <c r="B35" s="344" t="s">
        <v>50</v>
      </c>
      <c r="C35" s="345" t="s">
        <v>53</v>
      </c>
      <c r="D35" s="1131">
        <f t="shared" ca="1" si="2"/>
        <v>514559.27639999997</v>
      </c>
      <c r="E35" s="1131">
        <f t="shared" ca="1" si="2"/>
        <v>1286398.1910000001</v>
      </c>
      <c r="F35" s="1131">
        <f t="shared" ca="1" si="2"/>
        <v>2058237.1055999994</v>
      </c>
      <c r="G35" s="1131">
        <f t="shared" ca="1" si="2"/>
        <v>2830076.0201999997</v>
      </c>
      <c r="H35" s="1131">
        <f t="shared" ca="1" si="2"/>
        <v>3601914.9347999995</v>
      </c>
      <c r="I35" s="1131">
        <f t="shared" ca="1" si="2"/>
        <v>4373753.8494000006</v>
      </c>
      <c r="J35" s="1132">
        <f t="shared" ca="1" si="2"/>
        <v>5145592.7640000004</v>
      </c>
      <c r="K35" s="1133"/>
    </row>
    <row r="36" spans="2:11" ht="10.8" thickBot="1" x14ac:dyDescent="0.25">
      <c r="B36" s="346" t="s">
        <v>50</v>
      </c>
      <c r="C36" s="347" t="s">
        <v>49</v>
      </c>
      <c r="D36" s="1134">
        <f t="shared" ca="1" si="2"/>
        <v>51455.927639999994</v>
      </c>
      <c r="E36" s="1134">
        <f t="shared" ca="1" si="2"/>
        <v>128639.81909999999</v>
      </c>
      <c r="F36" s="1134">
        <f t="shared" ca="1" si="2"/>
        <v>205823.71055999995</v>
      </c>
      <c r="G36" s="1134">
        <f t="shared" ca="1" si="2"/>
        <v>283007.60201999993</v>
      </c>
      <c r="H36" s="1134">
        <f t="shared" ca="1" si="2"/>
        <v>360191.49347999995</v>
      </c>
      <c r="I36" s="1134">
        <f t="shared" ca="1" si="2"/>
        <v>437375.38494000002</v>
      </c>
      <c r="J36" s="1134">
        <f t="shared" ca="1" si="2"/>
        <v>514559.27639999997</v>
      </c>
      <c r="K36" s="1135"/>
    </row>
    <row r="37" spans="2:11" x14ac:dyDescent="0.2">
      <c r="B37" s="348"/>
      <c r="C37" s="349" t="s">
        <v>54</v>
      </c>
      <c r="D37" s="1153">
        <f t="shared" ref="D37:J37" ca="1" si="3">D31</f>
        <v>17151.975879999998</v>
      </c>
      <c r="E37" s="1136">
        <f t="shared" ca="1" si="3"/>
        <v>42879.939700000003</v>
      </c>
      <c r="F37" s="1136">
        <f t="shared" ca="1" si="3"/>
        <v>68607.903519999978</v>
      </c>
      <c r="G37" s="1136">
        <f t="shared" ca="1" si="3"/>
        <v>94335.867339999983</v>
      </c>
      <c r="H37" s="1136">
        <f t="shared" ca="1" si="3"/>
        <v>120063.83115999999</v>
      </c>
      <c r="I37" s="1136">
        <f t="shared" ca="1" si="3"/>
        <v>145791.79498000001</v>
      </c>
      <c r="J37" s="1136">
        <f t="shared" ca="1" si="3"/>
        <v>171519.75880000001</v>
      </c>
      <c r="K37" s="1137"/>
    </row>
    <row r="38" spans="2:11" ht="11.4" x14ac:dyDescent="0.2">
      <c r="B38" s="351"/>
      <c r="C38" s="352" t="s">
        <v>55</v>
      </c>
      <c r="D38" s="1138">
        <f t="shared" ref="D38:J38" ca="1" si="4">D37/100*20</f>
        <v>3430.3951759999995</v>
      </c>
      <c r="E38" s="1139">
        <f t="shared" ca="1" si="4"/>
        <v>8575.9879399999991</v>
      </c>
      <c r="F38" s="1139">
        <f t="shared" ca="1" si="4"/>
        <v>13721.580703999996</v>
      </c>
      <c r="G38" s="1139">
        <f t="shared" ca="1" si="4"/>
        <v>18867.173467999997</v>
      </c>
      <c r="H38" s="1139">
        <f t="shared" ca="1" si="4"/>
        <v>24012.766231999998</v>
      </c>
      <c r="I38" s="1139">
        <f t="shared" ca="1" si="4"/>
        <v>29158.358996000003</v>
      </c>
      <c r="J38" s="1139">
        <f t="shared" ca="1" si="4"/>
        <v>34303.951759999996</v>
      </c>
      <c r="K38" s="1140"/>
    </row>
    <row r="39" spans="2:11" ht="13.2" x14ac:dyDescent="0.25">
      <c r="B39" s="353"/>
      <c r="C39" s="354" t="s">
        <v>56</v>
      </c>
      <c r="D39" s="1138">
        <f t="shared" ref="D39:J39" ca="1" si="5">D37/100*40</f>
        <v>6860.7903519999991</v>
      </c>
      <c r="E39" s="1139">
        <f t="shared" ca="1" si="5"/>
        <v>17151.975879999998</v>
      </c>
      <c r="F39" s="1139">
        <f t="shared" ca="1" si="5"/>
        <v>27443.161407999993</v>
      </c>
      <c r="G39" s="1139">
        <f t="shared" ca="1" si="5"/>
        <v>37734.346935999994</v>
      </c>
      <c r="H39" s="1139">
        <f t="shared" ca="1" si="5"/>
        <v>48025.532463999996</v>
      </c>
      <c r="I39" s="1139">
        <f t="shared" ca="1" si="5"/>
        <v>58316.717992000005</v>
      </c>
      <c r="J39" s="1139">
        <f t="shared" ca="1" si="5"/>
        <v>68607.903519999993</v>
      </c>
      <c r="K39" s="1141"/>
    </row>
    <row r="40" spans="2:11" ht="11.4" x14ac:dyDescent="0.2">
      <c r="B40" s="351"/>
      <c r="C40" s="352" t="s">
        <v>57</v>
      </c>
      <c r="D40" s="1138">
        <f t="shared" ref="D40:J40" ca="1" si="6">D37/100*40</f>
        <v>6860.7903519999991</v>
      </c>
      <c r="E40" s="1139">
        <f t="shared" ca="1" si="6"/>
        <v>17151.975879999998</v>
      </c>
      <c r="F40" s="1139">
        <f t="shared" ca="1" si="6"/>
        <v>27443.161407999993</v>
      </c>
      <c r="G40" s="1139">
        <f t="shared" ca="1" si="6"/>
        <v>37734.346935999994</v>
      </c>
      <c r="H40" s="1139">
        <f t="shared" ca="1" si="6"/>
        <v>48025.532463999996</v>
      </c>
      <c r="I40" s="1139">
        <f t="shared" ca="1" si="6"/>
        <v>58316.717992000005</v>
      </c>
      <c r="J40" s="1139">
        <f t="shared" ca="1" si="6"/>
        <v>68607.903519999993</v>
      </c>
      <c r="K40" s="1141"/>
    </row>
    <row r="41" spans="2:11" s="357" customFormat="1" ht="11.4" x14ac:dyDescent="0.2">
      <c r="B41" s="355"/>
      <c r="C41" s="356" t="s">
        <v>58</v>
      </c>
      <c r="D41" s="1142">
        <f ca="1">D37/100*4</f>
        <v>686.07903519999991</v>
      </c>
      <c r="E41" s="1143">
        <f ca="1">E37/100*5</f>
        <v>2143.9969849999998</v>
      </c>
      <c r="F41" s="1143">
        <f ca="1">F37/100*6</f>
        <v>4116.4742111999985</v>
      </c>
      <c r="G41" s="1143">
        <f ca="1">F37/100*7</f>
        <v>4802.5532463999989</v>
      </c>
      <c r="H41" s="1143">
        <f ca="1">F37/100*8</f>
        <v>5488.6322815999984</v>
      </c>
      <c r="I41" s="1143">
        <f ca="1">F37/100*9</f>
        <v>6174.7113167999978</v>
      </c>
      <c r="J41" s="1143">
        <f ca="1">F37/100*10</f>
        <v>6860.7903519999982</v>
      </c>
      <c r="K41" s="1144"/>
    </row>
    <row r="42" spans="2:11" ht="11.4" x14ac:dyDescent="0.2">
      <c r="B42" s="351"/>
      <c r="C42" s="358" t="s">
        <v>59</v>
      </c>
      <c r="D42" s="1145">
        <f t="shared" ref="D42:J42" ca="1" si="7">D37+D41</f>
        <v>17838.054915199999</v>
      </c>
      <c r="E42" s="1146">
        <f t="shared" ca="1" si="7"/>
        <v>45023.936685000001</v>
      </c>
      <c r="F42" s="1146">
        <f t="shared" ca="1" si="7"/>
        <v>72724.377731199973</v>
      </c>
      <c r="G42" s="1146">
        <f t="shared" ca="1" si="7"/>
        <v>99138.420586399981</v>
      </c>
      <c r="H42" s="1146">
        <f t="shared" ca="1" si="7"/>
        <v>125552.46344159999</v>
      </c>
      <c r="I42" s="1146">
        <f t="shared" ca="1" si="7"/>
        <v>151966.50629680001</v>
      </c>
      <c r="J42" s="1146">
        <f t="shared" ca="1" si="7"/>
        <v>178380.54915200002</v>
      </c>
      <c r="K42" s="1147"/>
    </row>
    <row r="43" spans="2:11" ht="11.4" x14ac:dyDescent="0.2">
      <c r="B43" s="359"/>
      <c r="C43" s="360" t="s">
        <v>60</v>
      </c>
      <c r="D43" s="1148">
        <f ca="1">D35*D28</f>
        <v>20582.371056</v>
      </c>
      <c r="E43" s="1148">
        <f t="shared" ref="E43:J43" ca="1" si="8">E35*E28</f>
        <v>64319.909550000011</v>
      </c>
      <c r="F43" s="1148">
        <f t="shared" ca="1" si="8"/>
        <v>123494.22633599996</v>
      </c>
      <c r="G43" s="1148">
        <f t="shared" ca="1" si="8"/>
        <v>198105.32141400001</v>
      </c>
      <c r="H43" s="1148">
        <f t="shared" ca="1" si="8"/>
        <v>288153.19478399999</v>
      </c>
      <c r="I43" s="1148">
        <f t="shared" ca="1" si="8"/>
        <v>393637.84644600004</v>
      </c>
      <c r="J43" s="1148">
        <f t="shared" ca="1" si="8"/>
        <v>514559.27640000009</v>
      </c>
      <c r="K43" s="1154"/>
    </row>
    <row r="44" spans="2:11" ht="12" thickBot="1" x14ac:dyDescent="0.25">
      <c r="B44" s="359"/>
      <c r="C44" s="360" t="s">
        <v>61</v>
      </c>
      <c r="D44" s="1149">
        <f ca="1">D35+D43</f>
        <v>535141.64745599998</v>
      </c>
      <c r="E44" s="1149">
        <f t="shared" ref="E44:J44" ca="1" si="9">E35+E43</f>
        <v>1350718.1005500001</v>
      </c>
      <c r="F44" s="1149">
        <f t="shared" ca="1" si="9"/>
        <v>2181731.3319359994</v>
      </c>
      <c r="G44" s="1149">
        <f t="shared" ca="1" si="9"/>
        <v>3028181.3416139996</v>
      </c>
      <c r="H44" s="1149">
        <f t="shared" ca="1" si="9"/>
        <v>3890068.1295839995</v>
      </c>
      <c r="I44" s="1149">
        <f t="shared" ca="1" si="9"/>
        <v>4767391.6958460007</v>
      </c>
      <c r="J44" s="1149">
        <f t="shared" ca="1" si="9"/>
        <v>5660152.0404000003</v>
      </c>
      <c r="K44" s="1155"/>
    </row>
    <row r="45" spans="2:11" ht="13.8" thickBot="1" x14ac:dyDescent="0.3">
      <c r="D45" s="1156" t="s">
        <v>149</v>
      </c>
      <c r="E45" s="1156"/>
      <c r="F45" s="1156"/>
      <c r="G45" s="1156"/>
      <c r="H45" s="1157"/>
      <c r="I45" s="1158" t="s">
        <v>66</v>
      </c>
      <c r="J45" s="1159">
        <f ca="1">F10</f>
        <v>3675.4234028571427</v>
      </c>
      <c r="K45" s="1160" t="s">
        <v>67</v>
      </c>
    </row>
    <row r="46" spans="2:11" ht="10.8" thickBot="1" x14ac:dyDescent="0.25">
      <c r="C46" s="367" t="s">
        <v>18</v>
      </c>
      <c r="D46" s="1161" t="s">
        <v>68</v>
      </c>
      <c r="E46" s="1161" t="s">
        <v>69</v>
      </c>
      <c r="F46" s="1161" t="s">
        <v>70</v>
      </c>
      <c r="G46" s="1161" t="s">
        <v>71</v>
      </c>
      <c r="H46" s="1162" t="s">
        <v>150</v>
      </c>
      <c r="I46" s="1161" t="s">
        <v>73</v>
      </c>
      <c r="J46" s="1163" t="s">
        <v>74</v>
      </c>
      <c r="K46" s="1163" t="s">
        <v>75</v>
      </c>
    </row>
    <row r="47" spans="2:11" x14ac:dyDescent="0.2">
      <c r="C47" s="240" t="s">
        <v>25</v>
      </c>
      <c r="D47" s="1113">
        <f ca="1">F10/100*30</f>
        <v>1102.6270208571427</v>
      </c>
      <c r="E47" s="1114">
        <f ca="1">F10/100*15</f>
        <v>551.31351042857136</v>
      </c>
      <c r="F47" s="1114">
        <f ca="1">F10/100*10</f>
        <v>367.54234028571426</v>
      </c>
      <c r="G47" s="1114">
        <f ca="1">F10/100*15</f>
        <v>551.31351042857136</v>
      </c>
      <c r="H47" s="1114">
        <f ca="1">F10/100*8</f>
        <v>294.0338722285714</v>
      </c>
      <c r="I47" s="1114">
        <f ca="1">F10/100*6</f>
        <v>220.52540417142853</v>
      </c>
      <c r="J47" s="1114">
        <f ca="1">F10/100*6</f>
        <v>220.52540417142853</v>
      </c>
      <c r="K47" s="1114">
        <f ca="1">F10/100*10</f>
        <v>367.54234028571426</v>
      </c>
    </row>
    <row r="48" spans="2:11" x14ac:dyDescent="0.2">
      <c r="C48" s="240" t="s">
        <v>26</v>
      </c>
      <c r="D48" s="1113">
        <f t="shared" ref="D48:K48" ca="1" si="10">D47*2</f>
        <v>2205.2540417142854</v>
      </c>
      <c r="E48" s="1114">
        <f t="shared" ca="1" si="10"/>
        <v>1102.6270208571427</v>
      </c>
      <c r="F48" s="1114">
        <f t="shared" ca="1" si="10"/>
        <v>735.08468057142852</v>
      </c>
      <c r="G48" s="1114">
        <f t="shared" ca="1" si="10"/>
        <v>1102.6270208571427</v>
      </c>
      <c r="H48" s="1114">
        <f t="shared" ca="1" si="10"/>
        <v>588.06774445714279</v>
      </c>
      <c r="I48" s="1114">
        <f t="shared" ca="1" si="10"/>
        <v>441.05080834285707</v>
      </c>
      <c r="J48" s="1114">
        <f t="shared" ca="1" si="10"/>
        <v>441.05080834285707</v>
      </c>
      <c r="K48" s="1114">
        <f t="shared" ca="1" si="10"/>
        <v>735.08468057142852</v>
      </c>
    </row>
    <row r="49" spans="3:11" x14ac:dyDescent="0.2">
      <c r="C49" s="240" t="s">
        <v>27</v>
      </c>
      <c r="D49" s="1113">
        <f t="shared" ref="D49:K49" ca="1" si="11">D47*3</f>
        <v>3307.8810625714282</v>
      </c>
      <c r="E49" s="1114">
        <f t="shared" ca="1" si="11"/>
        <v>1653.9405312857141</v>
      </c>
      <c r="F49" s="1114">
        <f t="shared" ca="1" si="11"/>
        <v>1102.6270208571427</v>
      </c>
      <c r="G49" s="1114">
        <f t="shared" ca="1" si="11"/>
        <v>1653.9405312857141</v>
      </c>
      <c r="H49" s="1114">
        <f t="shared" ca="1" si="11"/>
        <v>882.10161668571413</v>
      </c>
      <c r="I49" s="1114">
        <f t="shared" ca="1" si="11"/>
        <v>661.57621251428554</v>
      </c>
      <c r="J49" s="1114">
        <f t="shared" ca="1" si="11"/>
        <v>661.57621251428554</v>
      </c>
      <c r="K49" s="1114">
        <f t="shared" ca="1" si="11"/>
        <v>1102.6270208571427</v>
      </c>
    </row>
    <row r="50" spans="3:11" x14ac:dyDescent="0.2">
      <c r="C50" s="240" t="s">
        <v>28</v>
      </c>
      <c r="D50" s="1113">
        <f t="shared" ref="D50:K50" ca="1" si="12">D47*6</f>
        <v>6615.7621251428563</v>
      </c>
      <c r="E50" s="1114">
        <f t="shared" ca="1" si="12"/>
        <v>3307.8810625714282</v>
      </c>
      <c r="F50" s="1114">
        <f t="shared" ca="1" si="12"/>
        <v>2205.2540417142854</v>
      </c>
      <c r="G50" s="1114">
        <f t="shared" ca="1" si="12"/>
        <v>3307.8810625714282</v>
      </c>
      <c r="H50" s="1114">
        <f t="shared" ca="1" si="12"/>
        <v>1764.2032333714283</v>
      </c>
      <c r="I50" s="1114">
        <f t="shared" ca="1" si="12"/>
        <v>1323.1524250285711</v>
      </c>
      <c r="J50" s="1114">
        <f t="shared" ca="1" si="12"/>
        <v>1323.1524250285711</v>
      </c>
      <c r="K50" s="1114">
        <f t="shared" ca="1" si="12"/>
        <v>2205.2540417142854</v>
      </c>
    </row>
    <row r="51" spans="3:11" x14ac:dyDescent="0.2">
      <c r="C51" s="240" t="s">
        <v>29</v>
      </c>
      <c r="D51" s="1113">
        <f t="shared" ref="D51:K51" ca="1" si="13">D47*12</f>
        <v>13231.524250285713</v>
      </c>
      <c r="E51" s="1114">
        <f t="shared" ca="1" si="13"/>
        <v>6615.7621251428563</v>
      </c>
      <c r="F51" s="1114">
        <f t="shared" ca="1" si="13"/>
        <v>4410.5080834285709</v>
      </c>
      <c r="G51" s="1114">
        <f t="shared" ca="1" si="13"/>
        <v>6615.7621251428563</v>
      </c>
      <c r="H51" s="1114">
        <f t="shared" ca="1" si="13"/>
        <v>3528.4064667428565</v>
      </c>
      <c r="I51" s="1114">
        <f t="shared" ca="1" si="13"/>
        <v>2646.3048500571422</v>
      </c>
      <c r="J51" s="1114">
        <f t="shared" ca="1" si="13"/>
        <v>2646.3048500571422</v>
      </c>
      <c r="K51" s="1114">
        <f t="shared" ca="1" si="13"/>
        <v>4410.5080834285709</v>
      </c>
    </row>
    <row r="52" spans="3:11" x14ac:dyDescent="0.2">
      <c r="C52" s="244" t="s">
        <v>30</v>
      </c>
      <c r="D52" s="1164">
        <f t="shared" ref="D52:K52" ca="1" si="14">D47*14</f>
        <v>15436.778291999999</v>
      </c>
      <c r="E52" s="1150">
        <f t="shared" ca="1" si="14"/>
        <v>7718.3891459999995</v>
      </c>
      <c r="F52" s="1150">
        <f t="shared" ca="1" si="14"/>
        <v>5145.592764</v>
      </c>
      <c r="G52" s="1150">
        <f t="shared" ca="1" si="14"/>
        <v>7718.3891459999995</v>
      </c>
      <c r="H52" s="1150">
        <f t="shared" ca="1" si="14"/>
        <v>4116.4742111999994</v>
      </c>
      <c r="I52" s="1150">
        <f t="shared" ca="1" si="14"/>
        <v>3087.3556583999994</v>
      </c>
      <c r="J52" s="1150">
        <f t="shared" ca="1" si="14"/>
        <v>3087.3556583999994</v>
      </c>
      <c r="K52" s="1150">
        <f t="shared" ca="1" si="14"/>
        <v>5145.592764</v>
      </c>
    </row>
    <row r="53" spans="3:11" x14ac:dyDescent="0.2">
      <c r="C53" s="240" t="s">
        <v>31</v>
      </c>
      <c r="D53" s="1113">
        <f t="shared" ref="D53:K53" ca="1" si="15">D52*2</f>
        <v>30873.556583999998</v>
      </c>
      <c r="E53" s="1114">
        <f t="shared" ca="1" si="15"/>
        <v>15436.778291999999</v>
      </c>
      <c r="F53" s="1114">
        <f t="shared" ca="1" si="15"/>
        <v>10291.185528</v>
      </c>
      <c r="G53" s="1114">
        <f t="shared" ca="1" si="15"/>
        <v>15436.778291999999</v>
      </c>
      <c r="H53" s="1114">
        <f t="shared" ca="1" si="15"/>
        <v>8232.9484223999989</v>
      </c>
      <c r="I53" s="1114">
        <f t="shared" ca="1" si="15"/>
        <v>6174.7113167999987</v>
      </c>
      <c r="J53" s="1114">
        <f t="shared" ca="1" si="15"/>
        <v>6174.7113167999987</v>
      </c>
      <c r="K53" s="1114">
        <f t="shared" ca="1" si="15"/>
        <v>10291.185528</v>
      </c>
    </row>
    <row r="54" spans="3:11" x14ac:dyDescent="0.2">
      <c r="C54" s="240" t="s">
        <v>32</v>
      </c>
      <c r="D54" s="1113">
        <f t="shared" ref="D54:K54" ca="1" si="16">D53+D52</f>
        <v>46310.334875999994</v>
      </c>
      <c r="E54" s="1114">
        <f t="shared" ca="1" si="16"/>
        <v>23155.167437999997</v>
      </c>
      <c r="F54" s="1114">
        <f t="shared" ca="1" si="16"/>
        <v>15436.778291999999</v>
      </c>
      <c r="G54" s="1114">
        <f t="shared" ca="1" si="16"/>
        <v>23155.167437999997</v>
      </c>
      <c r="H54" s="1114">
        <f t="shared" ca="1" si="16"/>
        <v>12349.422633599999</v>
      </c>
      <c r="I54" s="1114">
        <f t="shared" ca="1" si="16"/>
        <v>9262.0669751999976</v>
      </c>
      <c r="J54" s="1114">
        <f t="shared" ca="1" si="16"/>
        <v>9262.0669751999976</v>
      </c>
      <c r="K54" s="1114">
        <f t="shared" ca="1" si="16"/>
        <v>15436.778291999999</v>
      </c>
    </row>
    <row r="55" spans="3:11" x14ac:dyDescent="0.2">
      <c r="C55" s="240" t="s">
        <v>33</v>
      </c>
      <c r="D55" s="1113">
        <f ca="1">D53+D53</f>
        <v>61747.113167999996</v>
      </c>
      <c r="E55" s="1114">
        <f t="shared" ref="E55:K55" ca="1" si="17">E54+E52</f>
        <v>30873.556583999998</v>
      </c>
      <c r="F55" s="1114">
        <f t="shared" ca="1" si="17"/>
        <v>20582.371056</v>
      </c>
      <c r="G55" s="1114">
        <f t="shared" ca="1" si="17"/>
        <v>30873.556583999998</v>
      </c>
      <c r="H55" s="1114">
        <f t="shared" ca="1" si="17"/>
        <v>16465.896844799998</v>
      </c>
      <c r="I55" s="1114">
        <f t="shared" ca="1" si="17"/>
        <v>12349.422633599997</v>
      </c>
      <c r="J55" s="1114">
        <f t="shared" ca="1" si="17"/>
        <v>12349.422633599997</v>
      </c>
      <c r="K55" s="1114">
        <f t="shared" ca="1" si="17"/>
        <v>20582.371056</v>
      </c>
    </row>
    <row r="56" spans="3:11" x14ac:dyDescent="0.2">
      <c r="C56" s="240" t="s">
        <v>34</v>
      </c>
      <c r="D56" s="1113">
        <f ca="1">D54+D53</f>
        <v>77183.891459999984</v>
      </c>
      <c r="E56" s="1114">
        <f t="shared" ref="E56:K56" ca="1" si="18">E55+E52</f>
        <v>38591.945729999999</v>
      </c>
      <c r="F56" s="1114">
        <f t="shared" ca="1" si="18"/>
        <v>25727.963820000001</v>
      </c>
      <c r="G56" s="1114">
        <f t="shared" ca="1" si="18"/>
        <v>38591.945729999999</v>
      </c>
      <c r="H56" s="1114">
        <f t="shared" ca="1" si="18"/>
        <v>20582.371055999996</v>
      </c>
      <c r="I56" s="1114">
        <f t="shared" ca="1" si="18"/>
        <v>15436.778291999997</v>
      </c>
      <c r="J56" s="1114">
        <f t="shared" ca="1" si="18"/>
        <v>15436.778291999997</v>
      </c>
      <c r="K56" s="1114">
        <f t="shared" ca="1" si="18"/>
        <v>25727.963820000001</v>
      </c>
    </row>
    <row r="57" spans="3:11" x14ac:dyDescent="0.2">
      <c r="C57" s="240" t="s">
        <v>35</v>
      </c>
      <c r="D57" s="1113">
        <f ca="1">D54+D54</f>
        <v>92620.669751999987</v>
      </c>
      <c r="E57" s="1114">
        <f t="shared" ref="E57:K57" ca="1" si="19">E56+E52</f>
        <v>46310.334876000001</v>
      </c>
      <c r="F57" s="1114">
        <f t="shared" ca="1" si="19"/>
        <v>30873.556584000002</v>
      </c>
      <c r="G57" s="1114">
        <f t="shared" ca="1" si="19"/>
        <v>46310.334876000001</v>
      </c>
      <c r="H57" s="1114">
        <f t="shared" ca="1" si="19"/>
        <v>24698.845267199995</v>
      </c>
      <c r="I57" s="1114">
        <f t="shared" ca="1" si="19"/>
        <v>18524.133950399995</v>
      </c>
      <c r="J57" s="1114">
        <f t="shared" ca="1" si="19"/>
        <v>18524.133950399995</v>
      </c>
      <c r="K57" s="1114">
        <f t="shared" ca="1" si="19"/>
        <v>30873.556584000002</v>
      </c>
    </row>
    <row r="58" spans="3:11" x14ac:dyDescent="0.2">
      <c r="C58" s="240" t="s">
        <v>36</v>
      </c>
      <c r="D58" s="1113">
        <f ca="1">D54+D55</f>
        <v>108057.44804399999</v>
      </c>
      <c r="E58" s="1114">
        <f t="shared" ref="E58:K58" ca="1" si="20">E57+E52</f>
        <v>54028.724022000002</v>
      </c>
      <c r="F58" s="1114">
        <f t="shared" ca="1" si="20"/>
        <v>36019.149347999999</v>
      </c>
      <c r="G58" s="1114">
        <f t="shared" ca="1" si="20"/>
        <v>54028.724022000002</v>
      </c>
      <c r="H58" s="1114">
        <f t="shared" ca="1" si="20"/>
        <v>28815.319478399993</v>
      </c>
      <c r="I58" s="1114">
        <f t="shared" ca="1" si="20"/>
        <v>21611.489608799995</v>
      </c>
      <c r="J58" s="1114">
        <f t="shared" ca="1" si="20"/>
        <v>21611.489608799995</v>
      </c>
      <c r="K58" s="1114">
        <f t="shared" ca="1" si="20"/>
        <v>36019.149347999999</v>
      </c>
    </row>
    <row r="59" spans="3:11" x14ac:dyDescent="0.2">
      <c r="C59" s="240" t="s">
        <v>37</v>
      </c>
      <c r="D59" s="1113">
        <f t="shared" ref="D59:K59" ca="1" si="21">D58+D52</f>
        <v>123494.22633599999</v>
      </c>
      <c r="E59" s="1114">
        <f t="shared" ca="1" si="21"/>
        <v>61747.113168000003</v>
      </c>
      <c r="F59" s="1114">
        <f t="shared" ca="1" si="21"/>
        <v>41164.742112</v>
      </c>
      <c r="G59" s="1114">
        <f t="shared" ca="1" si="21"/>
        <v>61747.113168000003</v>
      </c>
      <c r="H59" s="1114">
        <f t="shared" ca="1" si="21"/>
        <v>32931.793689599996</v>
      </c>
      <c r="I59" s="1114">
        <f t="shared" ca="1" si="21"/>
        <v>24698.845267199995</v>
      </c>
      <c r="J59" s="1114">
        <f t="shared" ca="1" si="21"/>
        <v>24698.845267199995</v>
      </c>
      <c r="K59" s="1114">
        <f t="shared" ca="1" si="21"/>
        <v>41164.742112</v>
      </c>
    </row>
    <row r="60" spans="3:11" x14ac:dyDescent="0.2">
      <c r="C60" s="240" t="s">
        <v>38</v>
      </c>
      <c r="D60" s="1113">
        <f t="shared" ref="D60:K60" ca="1" si="22">D59+D52</f>
        <v>138931.004628</v>
      </c>
      <c r="E60" s="1114">
        <f t="shared" ca="1" si="22"/>
        <v>69465.502313999998</v>
      </c>
      <c r="F60" s="1114">
        <f t="shared" ca="1" si="22"/>
        <v>46310.334876000001</v>
      </c>
      <c r="G60" s="1114">
        <f t="shared" ca="1" si="22"/>
        <v>69465.502313999998</v>
      </c>
      <c r="H60" s="1114">
        <f t="shared" ca="1" si="22"/>
        <v>37048.267900799998</v>
      </c>
      <c r="I60" s="1114">
        <f t="shared" ca="1" si="22"/>
        <v>27786.200925599995</v>
      </c>
      <c r="J60" s="1114">
        <f t="shared" ca="1" si="22"/>
        <v>27786.200925599995</v>
      </c>
      <c r="K60" s="1114">
        <f t="shared" ca="1" si="22"/>
        <v>46310.334876000001</v>
      </c>
    </row>
    <row r="61" spans="3:11" x14ac:dyDescent="0.2">
      <c r="C61" s="240" t="s">
        <v>39</v>
      </c>
      <c r="D61" s="1113">
        <f t="shared" ref="D61:K61" ca="1" si="23">D60+D52</f>
        <v>154367.78292</v>
      </c>
      <c r="E61" s="1114">
        <f t="shared" ca="1" si="23"/>
        <v>77183.891459999999</v>
      </c>
      <c r="F61" s="1114">
        <f t="shared" ca="1" si="23"/>
        <v>51455.927640000002</v>
      </c>
      <c r="G61" s="1114">
        <f t="shared" ca="1" si="23"/>
        <v>77183.891459999999</v>
      </c>
      <c r="H61" s="1114">
        <f t="shared" ca="1" si="23"/>
        <v>41164.742112</v>
      </c>
      <c r="I61" s="1114">
        <f t="shared" ca="1" si="23"/>
        <v>30873.556583999994</v>
      </c>
      <c r="J61" s="1114">
        <f t="shared" ca="1" si="23"/>
        <v>30873.556583999994</v>
      </c>
      <c r="K61" s="1114">
        <f t="shared" ca="1" si="23"/>
        <v>51455.927640000002</v>
      </c>
    </row>
    <row r="62" spans="3:11" x14ac:dyDescent="0.2">
      <c r="C62" s="240" t="s">
        <v>40</v>
      </c>
      <c r="D62" s="1113">
        <f t="shared" ref="D62:K62" ca="1" si="24">D61*2</f>
        <v>308735.56584</v>
      </c>
      <c r="E62" s="1114">
        <f t="shared" ca="1" si="24"/>
        <v>154367.78292</v>
      </c>
      <c r="F62" s="1114">
        <f t="shared" ca="1" si="24"/>
        <v>102911.85528</v>
      </c>
      <c r="G62" s="1114">
        <f t="shared" ca="1" si="24"/>
        <v>154367.78292</v>
      </c>
      <c r="H62" s="1114">
        <f t="shared" ca="1" si="24"/>
        <v>82329.484224</v>
      </c>
      <c r="I62" s="1114">
        <f t="shared" ca="1" si="24"/>
        <v>61747.113167999989</v>
      </c>
      <c r="J62" s="1114">
        <f t="shared" ca="1" si="24"/>
        <v>61747.113167999989</v>
      </c>
      <c r="K62" s="1114">
        <f t="shared" ca="1" si="24"/>
        <v>102911.85528</v>
      </c>
    </row>
    <row r="63" spans="3:11" ht="10.8" thickBot="1" x14ac:dyDescent="0.25">
      <c r="C63" s="245" t="s">
        <v>41</v>
      </c>
      <c r="D63" s="1113">
        <f t="shared" ref="D63:K63" ca="1" si="25">D62+D61</f>
        <v>463103.34875999996</v>
      </c>
      <c r="E63" s="1114">
        <f t="shared" ca="1" si="25"/>
        <v>231551.67437999998</v>
      </c>
      <c r="F63" s="1114">
        <f t="shared" ca="1" si="25"/>
        <v>154367.78292</v>
      </c>
      <c r="G63" s="1114">
        <f t="shared" ca="1" si="25"/>
        <v>231551.67437999998</v>
      </c>
      <c r="H63" s="1114">
        <f t="shared" ca="1" si="25"/>
        <v>123494.22633599999</v>
      </c>
      <c r="I63" s="1114">
        <f t="shared" ca="1" si="25"/>
        <v>92620.669751999987</v>
      </c>
      <c r="J63" s="1114">
        <f t="shared" ca="1" si="25"/>
        <v>92620.669751999987</v>
      </c>
      <c r="K63" s="1114">
        <f t="shared" ca="1" si="25"/>
        <v>154367.78292</v>
      </c>
    </row>
    <row r="64" spans="3:11" x14ac:dyDescent="0.2">
      <c r="H64" s="333"/>
      <c r="I64" s="333"/>
      <c r="J64" s="333"/>
      <c r="K64" s="333"/>
    </row>
    <row r="66" s="281" customFormat="1" x14ac:dyDescent="0.2"/>
    <row r="67" s="281" customFormat="1" x14ac:dyDescent="0.2"/>
    <row r="68" s="281" customFormat="1" x14ac:dyDescent="0.2"/>
    <row r="69" s="281" customFormat="1" x14ac:dyDescent="0.2"/>
    <row r="70" s="281" customFormat="1" x14ac:dyDescent="0.2"/>
    <row r="71" s="281" customFormat="1" x14ac:dyDescent="0.2"/>
    <row r="72" s="281" customFormat="1" x14ac:dyDescent="0.2"/>
    <row r="73" s="281" customFormat="1" x14ac:dyDescent="0.2"/>
    <row r="74" s="281" customFormat="1" x14ac:dyDescent="0.2"/>
    <row r="75" s="281" customFormat="1" x14ac:dyDescent="0.2"/>
    <row r="76" s="281" customFormat="1" x14ac:dyDescent="0.2"/>
    <row r="77" s="281" customFormat="1" x14ac:dyDescent="0.2"/>
    <row r="78" s="281" customFormat="1" x14ac:dyDescent="0.2"/>
    <row r="79" s="281" customFormat="1" x14ac:dyDescent="0.2"/>
    <row r="80" s="281" customFormat="1" x14ac:dyDescent="0.2"/>
    <row r="81" s="281" customFormat="1" x14ac:dyDescent="0.2"/>
    <row r="82" s="281" customFormat="1" x14ac:dyDescent="0.2"/>
    <row r="83" s="281" customFormat="1" x14ac:dyDescent="0.2"/>
    <row r="84" s="281" customFormat="1" x14ac:dyDescent="0.2"/>
    <row r="85" s="281" customFormat="1" x14ac:dyDescent="0.2"/>
    <row r="86" s="281" customFormat="1" x14ac:dyDescent="0.2"/>
    <row r="87" s="281" customFormat="1" x14ac:dyDescent="0.2"/>
    <row r="88" s="281" customFormat="1" x14ac:dyDescent="0.2"/>
    <row r="89" s="281" customFormat="1" x14ac:dyDescent="0.2"/>
    <row r="90" s="281" customFormat="1" x14ac:dyDescent="0.2"/>
    <row r="91" s="281" customFormat="1" x14ac:dyDescent="0.2"/>
    <row r="92" s="281" customFormat="1" x14ac:dyDescent="0.2"/>
    <row r="93" s="281" customFormat="1" x14ac:dyDescent="0.2"/>
    <row r="94" s="281" customFormat="1" x14ac:dyDescent="0.2"/>
    <row r="95" s="281" customFormat="1" x14ac:dyDescent="0.2"/>
    <row r="96" s="281" customFormat="1" x14ac:dyDescent="0.2"/>
    <row r="97" s="281" customFormat="1" x14ac:dyDescent="0.2"/>
    <row r="98" s="281" customFormat="1" x14ac:dyDescent="0.2"/>
    <row r="99" s="281" customFormat="1" x14ac:dyDescent="0.2"/>
    <row r="100" s="281" customFormat="1" x14ac:dyDescent="0.2"/>
    <row r="101" s="281" customFormat="1" x14ac:dyDescent="0.2"/>
    <row r="102" s="281" customFormat="1" x14ac:dyDescent="0.2"/>
    <row r="103" s="281" customFormat="1" x14ac:dyDescent="0.2"/>
    <row r="104" s="281" customFormat="1" x14ac:dyDescent="0.2"/>
    <row r="105" s="281" customFormat="1" x14ac:dyDescent="0.2"/>
    <row r="106" s="281" customFormat="1" x14ac:dyDescent="0.2"/>
    <row r="107" s="281" customFormat="1" x14ac:dyDescent="0.2"/>
    <row r="108" s="281" customFormat="1" x14ac:dyDescent="0.2"/>
    <row r="109" s="281" customFormat="1" x14ac:dyDescent="0.2"/>
    <row r="110" s="281" customFormat="1" x14ac:dyDescent="0.2"/>
  </sheetData>
  <conditionalFormatting sqref="D10:F26 H10:K26">
    <cfRule type="dataBar" priority="8">
      <dataBar>
        <cfvo type="min"/>
        <cfvo type="max"/>
        <color rgb="FFD6007B"/>
      </dataBar>
    </cfRule>
    <cfRule type="dataBar" priority="17">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fRule type="dataBar" priority="15">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fRule type="dataBar" priority="12">
      <dataBar>
        <cfvo type="min"/>
        <cfvo type="max"/>
        <color rgb="FFFF555A"/>
      </dataBar>
    </cfRule>
  </conditionalFormatting>
  <conditionalFormatting sqref="D47:K63">
    <cfRule type="dataBar" priority="9">
      <dataBar>
        <cfvo type="min"/>
        <cfvo type="max"/>
        <color rgb="FF638EC6"/>
      </dataBar>
    </cfRule>
  </conditionalFormatting>
  <conditionalFormatting sqref="D52:K68">
    <cfRule type="dataBar" priority="18">
      <dataBar>
        <cfvo type="min"/>
        <cfvo type="max"/>
        <color rgb="FF638EC6"/>
      </dataBar>
    </cfRule>
  </conditionalFormatting>
  <conditionalFormatting sqref="J45">
    <cfRule type="dataBar" priority="1">
      <dataBar>
        <cfvo type="min"/>
        <cfvo type="max"/>
        <color rgb="FF638EC6"/>
      </dataBar>
    </cfRule>
    <cfRule type="dataBar" priority="2">
      <dataBar>
        <cfvo type="min"/>
        <cfvo type="max"/>
        <color rgb="FFD6007B"/>
      </dataBar>
    </cfRule>
  </conditionalFormatting>
  <conditionalFormatting sqref="J50">
    <cfRule type="dataBar" priority="10">
      <dataBar>
        <cfvo type="min"/>
        <cfvo type="max"/>
        <color rgb="FF638EC6"/>
      </dataBar>
    </cfRule>
    <cfRule type="dataBar" priority="11">
      <dataBar>
        <cfvo type="min"/>
        <cfvo type="max"/>
        <color rgb="FFD6007B"/>
      </dataBar>
    </cfRule>
  </conditionalFormatting>
  <pageMargins left="0.7" right="0.7" top="0.75" bottom="0.75" header="0.3" footer="0.3"/>
  <pageSetup paperSize="9" orientation="portrait" horizontalDpi="300" verticalDpi="30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10"/>
  <sheetViews>
    <sheetView workbookViewId="0">
      <selection activeCell="B5" sqref="B5"/>
    </sheetView>
  </sheetViews>
  <sheetFormatPr defaultColWidth="9" defaultRowHeight="10.199999999999999" x14ac:dyDescent="0.2"/>
  <cols>
    <col min="1" max="1" width="13.44140625" style="1" customWidth="1"/>
    <col min="2" max="2" width="11" style="1" customWidth="1"/>
    <col min="3" max="3" width="15.33203125" style="1" customWidth="1"/>
    <col min="4" max="4" width="16.66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131</v>
      </c>
      <c r="B1" s="195"/>
      <c r="C1" s="177"/>
      <c r="D1" s="190" t="str">
        <f>'Simple Explain'!C1</f>
        <v>The FUTURO-Plan 2001 to 2025 - 1 x 14 x 30 for</v>
      </c>
      <c r="E1" s="178"/>
      <c r="F1" s="178"/>
      <c r="G1" s="191" t="str">
        <f>A10</f>
        <v>GDP (PPP)</v>
      </c>
      <c r="H1" s="179"/>
      <c r="I1" s="179"/>
      <c r="J1" s="180"/>
    </row>
    <row r="2" spans="1:11" ht="11.4" x14ac:dyDescent="0.2">
      <c r="C2" s="181" t="s">
        <v>0</v>
      </c>
      <c r="D2" s="3"/>
      <c r="E2" s="3"/>
      <c r="F2" s="3"/>
      <c r="G2" s="3"/>
      <c r="H2" s="3"/>
      <c r="I2" s="4"/>
      <c r="J2" s="182"/>
    </row>
    <row r="3" spans="1:11" ht="16.350000000000001" customHeight="1" thickBot="1" x14ac:dyDescent="0.35">
      <c r="B3" s="197" t="s">
        <v>83</v>
      </c>
      <c r="C3" s="183"/>
      <c r="D3" s="184" t="s">
        <v>1</v>
      </c>
      <c r="E3" s="184"/>
      <c r="F3" s="184"/>
      <c r="G3" s="184"/>
      <c r="H3" s="184"/>
      <c r="I3" s="184"/>
      <c r="J3" s="185"/>
    </row>
    <row r="4" spans="1:11" ht="13.8" thickBot="1" x14ac:dyDescent="0.3">
      <c r="A4" s="204" t="s">
        <v>131</v>
      </c>
      <c r="B4" s="198" t="s">
        <v>190</v>
      </c>
      <c r="C4" s="175"/>
      <c r="D4" s="8" t="s">
        <v>2</v>
      </c>
      <c r="E4" s="8" t="s">
        <v>3</v>
      </c>
      <c r="F4" s="8" t="s">
        <v>4</v>
      </c>
      <c r="G4" s="176" t="s">
        <v>5</v>
      </c>
      <c r="H4" s="10" t="s">
        <v>6</v>
      </c>
      <c r="I4" s="10" t="s">
        <v>7</v>
      </c>
      <c r="J4" s="10"/>
      <c r="K4" s="11"/>
    </row>
    <row r="5" spans="1:11" ht="13.8" thickBot="1" x14ac:dyDescent="0.3">
      <c r="A5" s="12"/>
      <c r="B5" s="12"/>
      <c r="C5" s="13" t="s">
        <v>8</v>
      </c>
      <c r="D5" s="211">
        <v>1</v>
      </c>
      <c r="E5" s="394">
        <f>D5*C6</f>
        <v>3488.014285714286</v>
      </c>
      <c r="F5" s="394">
        <f>E5*14</f>
        <v>48832.200000000004</v>
      </c>
      <c r="G5" s="395">
        <v>1</v>
      </c>
      <c r="H5" s="394">
        <f>F5*30</f>
        <v>1464966.0000000002</v>
      </c>
      <c r="I5" s="396">
        <f>E26</f>
        <v>585986.39999999991</v>
      </c>
      <c r="J5" s="397">
        <f>F26</f>
        <v>878979.60000000009</v>
      </c>
      <c r="K5" s="19"/>
    </row>
    <row r="6" spans="1:11" ht="15.6" x14ac:dyDescent="0.3">
      <c r="A6" s="151" t="s">
        <v>9</v>
      </c>
      <c r="B6" s="704">
        <f>D5*C6</f>
        <v>3488.014285714286</v>
      </c>
      <c r="C6" s="233">
        <f>B7/C7</f>
        <v>3488.014285714286</v>
      </c>
      <c r="D6" s="20" t="s">
        <v>10</v>
      </c>
      <c r="E6" s="21"/>
      <c r="F6" s="21"/>
      <c r="G6" s="1009" t="e" vm="1">
        <v>#VALUE!</v>
      </c>
      <c r="H6" s="23" t="s">
        <v>11</v>
      </c>
      <c r="I6" s="24" t="s">
        <v>12</v>
      </c>
      <c r="J6" s="24" t="s">
        <v>13</v>
      </c>
      <c r="K6" s="25"/>
    </row>
    <row r="7" spans="1:11" ht="14.4" x14ac:dyDescent="0.3">
      <c r="A7" s="162" t="s">
        <v>14</v>
      </c>
      <c r="B7" s="705">
        <f>54258*0.9</f>
        <v>48832.200000000004</v>
      </c>
      <c r="C7" s="27">
        <v>14</v>
      </c>
      <c r="D7"/>
      <c r="E7" s="28"/>
      <c r="F7"/>
      <c r="G7" s="310" cm="1">
        <f t="array" aca="1" ref="G7" ca="1">_FV(G6,"Price")</f>
        <v>1.0319</v>
      </c>
      <c r="H7"/>
      <c r="I7" s="30"/>
      <c r="J7"/>
      <c r="K7" s="31"/>
    </row>
    <row r="8" spans="1:11" ht="13.8" thickBot="1" x14ac:dyDescent="0.3">
      <c r="A8" s="150" t="s">
        <v>15</v>
      </c>
      <c r="B8" s="231">
        <f>B7*C8</f>
        <v>1464966.0000000002</v>
      </c>
      <c r="C8" s="33">
        <v>30</v>
      </c>
      <c r="D8" s="34" t="s">
        <v>16</v>
      </c>
      <c r="E8" s="34"/>
      <c r="F8" s="34"/>
      <c r="G8" s="35"/>
      <c r="H8" s="34" t="s">
        <v>17</v>
      </c>
      <c r="I8" s="34"/>
      <c r="J8" s="34"/>
      <c r="K8" s="34"/>
    </row>
    <row r="9" spans="1:11" ht="10.8" thickBot="1" x14ac:dyDescent="0.25">
      <c r="A9" s="138"/>
      <c r="C9" s="221" t="s">
        <v>18</v>
      </c>
      <c r="D9" s="36" t="s">
        <v>19</v>
      </c>
      <c r="E9" s="37" t="s">
        <v>20</v>
      </c>
      <c r="F9" s="142" t="s">
        <v>13</v>
      </c>
      <c r="G9" s="152" t="s">
        <v>18</v>
      </c>
      <c r="H9" s="36" t="s">
        <v>21</v>
      </c>
      <c r="I9" s="36" t="s">
        <v>22</v>
      </c>
      <c r="J9" s="36" t="s">
        <v>23</v>
      </c>
      <c r="K9" s="36" t="s">
        <v>24</v>
      </c>
    </row>
    <row r="10" spans="1:11" x14ac:dyDescent="0.2">
      <c r="A10" s="893" t="s">
        <v>176</v>
      </c>
      <c r="B10" s="888" t="s">
        <v>156</v>
      </c>
      <c r="C10" s="222" t="s">
        <v>25</v>
      </c>
      <c r="D10" s="422">
        <f>E5</f>
        <v>3488.014285714286</v>
      </c>
      <c r="E10" s="423">
        <f>D10/100*40</f>
        <v>1395.2057142857143</v>
      </c>
      <c r="F10" s="424">
        <f>D10/100*60</f>
        <v>2092.8085714285717</v>
      </c>
      <c r="G10" s="425" t="s">
        <v>25</v>
      </c>
      <c r="H10" s="422">
        <f>E10/100*35</f>
        <v>488.322</v>
      </c>
      <c r="I10" s="423">
        <f>E10/100*10</f>
        <v>139.52057142857143</v>
      </c>
      <c r="J10" s="423">
        <f>E10/100*10</f>
        <v>139.52057142857143</v>
      </c>
      <c r="K10" s="423">
        <f>E10/100*45</f>
        <v>627.84257142857143</v>
      </c>
    </row>
    <row r="11" spans="1:11" ht="16.8" x14ac:dyDescent="0.2">
      <c r="A11" s="889" t="s">
        <v>157</v>
      </c>
      <c r="B11" s="890" t="s">
        <v>177</v>
      </c>
      <c r="C11" s="222" t="s">
        <v>26</v>
      </c>
      <c r="D11" s="422">
        <f>D10*2</f>
        <v>6976.0285714285719</v>
      </c>
      <c r="E11" s="423">
        <f>E10*2</f>
        <v>2790.4114285714286</v>
      </c>
      <c r="F11" s="424">
        <f>F10*2</f>
        <v>4185.6171428571433</v>
      </c>
      <c r="G11" s="425" t="s">
        <v>26</v>
      </c>
      <c r="H11" s="422">
        <f>H10*2</f>
        <v>976.64400000000001</v>
      </c>
      <c r="I11" s="423">
        <f>I10*2</f>
        <v>279.04114285714286</v>
      </c>
      <c r="J11" s="423">
        <f>J10*2</f>
        <v>279.04114285714286</v>
      </c>
      <c r="K11" s="423">
        <f>K10*2</f>
        <v>1255.6851428571429</v>
      </c>
    </row>
    <row r="12" spans="1:11" ht="10.8" thickBot="1" x14ac:dyDescent="0.25">
      <c r="A12" s="891" t="s">
        <v>162</v>
      </c>
      <c r="B12" s="892" t="s">
        <v>178</v>
      </c>
      <c r="C12" s="222" t="s">
        <v>27</v>
      </c>
      <c r="D12" s="422">
        <f>D10*3</f>
        <v>10464.042857142858</v>
      </c>
      <c r="E12" s="423">
        <f>E10*3</f>
        <v>4185.6171428571433</v>
      </c>
      <c r="F12" s="424">
        <f>F10*3</f>
        <v>6278.425714285715</v>
      </c>
      <c r="G12" s="425" t="s">
        <v>27</v>
      </c>
      <c r="H12" s="422">
        <f>H10*3</f>
        <v>1464.9659999999999</v>
      </c>
      <c r="I12" s="423">
        <f>I10*3</f>
        <v>418.56171428571429</v>
      </c>
      <c r="J12" s="423">
        <f>J10*3</f>
        <v>418.56171428571429</v>
      </c>
      <c r="K12" s="423">
        <f>K10*3</f>
        <v>1883.5277142857144</v>
      </c>
    </row>
    <row r="13" spans="1:11" x14ac:dyDescent="0.2">
      <c r="C13" s="222" t="s">
        <v>28</v>
      </c>
      <c r="D13" s="422">
        <f>D10*6</f>
        <v>20928.085714285717</v>
      </c>
      <c r="E13" s="423">
        <f>E10*6</f>
        <v>8371.2342857142867</v>
      </c>
      <c r="F13" s="424">
        <f>F10*6</f>
        <v>12556.85142857143</v>
      </c>
      <c r="G13" s="425" t="s">
        <v>28</v>
      </c>
      <c r="H13" s="422">
        <f>H10*6</f>
        <v>2929.9319999999998</v>
      </c>
      <c r="I13" s="423">
        <f>I10*6</f>
        <v>837.12342857142858</v>
      </c>
      <c r="J13" s="423">
        <f>J10*6</f>
        <v>837.12342857142858</v>
      </c>
      <c r="K13" s="423">
        <f>K10*6</f>
        <v>3767.0554285714288</v>
      </c>
    </row>
    <row r="14" spans="1:11" x14ac:dyDescent="0.2">
      <c r="A14" s="157"/>
      <c r="B14" s="157"/>
      <c r="C14" s="222" t="s">
        <v>29</v>
      </c>
      <c r="D14" s="422">
        <f>D10*12</f>
        <v>41856.171428571433</v>
      </c>
      <c r="E14" s="423">
        <f>E10*12</f>
        <v>16742.468571428573</v>
      </c>
      <c r="F14" s="424">
        <f>F10*12</f>
        <v>25113.70285714286</v>
      </c>
      <c r="G14" s="425" t="s">
        <v>29</v>
      </c>
      <c r="H14" s="422">
        <f>H10*12</f>
        <v>5859.8639999999996</v>
      </c>
      <c r="I14" s="423">
        <f>I10*12</f>
        <v>1674.2468571428572</v>
      </c>
      <c r="J14" s="423">
        <f>J10*12</f>
        <v>1674.2468571428572</v>
      </c>
      <c r="K14" s="423">
        <f>K10*12</f>
        <v>7534.1108571428576</v>
      </c>
    </row>
    <row r="15" spans="1:11" x14ac:dyDescent="0.2">
      <c r="A15" s="157"/>
      <c r="B15" s="209"/>
      <c r="C15" s="223" t="s">
        <v>30</v>
      </c>
      <c r="D15" s="429">
        <f>D10*14</f>
        <v>48832.200000000004</v>
      </c>
      <c r="E15" s="430">
        <f>E10*14</f>
        <v>19532.88</v>
      </c>
      <c r="F15" s="431">
        <f>F10*14</f>
        <v>29299.320000000003</v>
      </c>
      <c r="G15" s="432" t="s">
        <v>30</v>
      </c>
      <c r="H15" s="429">
        <f>H10*14</f>
        <v>6836.5079999999998</v>
      </c>
      <c r="I15" s="430">
        <f>I10*14</f>
        <v>1953.288</v>
      </c>
      <c r="J15" s="430">
        <f>J10*14</f>
        <v>1953.288</v>
      </c>
      <c r="K15" s="430">
        <f>K10*14</f>
        <v>8789.7960000000003</v>
      </c>
    </row>
    <row r="16" spans="1:11" ht="12.9" customHeight="1" x14ac:dyDescent="0.2">
      <c r="A16" s="157"/>
      <c r="B16" s="210"/>
      <c r="C16" s="155" t="s">
        <v>31</v>
      </c>
      <c r="D16" s="422">
        <f>D15*2</f>
        <v>97664.400000000009</v>
      </c>
      <c r="E16" s="423">
        <f>E15*2</f>
        <v>39065.760000000002</v>
      </c>
      <c r="F16" s="424">
        <f>F15*2</f>
        <v>58598.640000000007</v>
      </c>
      <c r="G16" s="425" t="s">
        <v>31</v>
      </c>
      <c r="H16" s="422">
        <f>H15*2</f>
        <v>13673.016</v>
      </c>
      <c r="I16" s="423">
        <f>I15*2</f>
        <v>3906.576</v>
      </c>
      <c r="J16" s="423">
        <f>J15*2</f>
        <v>3906.576</v>
      </c>
      <c r="K16" s="423">
        <f>K15*2</f>
        <v>17579.592000000001</v>
      </c>
    </row>
    <row r="17" spans="2:11" x14ac:dyDescent="0.2">
      <c r="C17" s="155" t="s">
        <v>32</v>
      </c>
      <c r="D17" s="422">
        <f>D16+D15</f>
        <v>146496.6</v>
      </c>
      <c r="E17" s="423">
        <f>E16+E15</f>
        <v>58598.64</v>
      </c>
      <c r="F17" s="424">
        <f>F16+F15</f>
        <v>87897.96</v>
      </c>
      <c r="G17" s="425" t="s">
        <v>32</v>
      </c>
      <c r="H17" s="422">
        <f>H16+H15</f>
        <v>20509.523999999998</v>
      </c>
      <c r="I17" s="423">
        <f>I16+I15</f>
        <v>5859.8639999999996</v>
      </c>
      <c r="J17" s="423">
        <f>J16+J15</f>
        <v>5859.8639999999996</v>
      </c>
      <c r="K17" s="423">
        <f>K16+K15</f>
        <v>26369.387999999999</v>
      </c>
    </row>
    <row r="18" spans="2:11" x14ac:dyDescent="0.2">
      <c r="C18" s="155" t="s">
        <v>33</v>
      </c>
      <c r="D18" s="422">
        <f>D16*2</f>
        <v>195328.80000000002</v>
      </c>
      <c r="E18" s="423">
        <f>E16+E16</f>
        <v>78131.520000000004</v>
      </c>
      <c r="F18" s="424">
        <f>F16+F16</f>
        <v>117197.28000000001</v>
      </c>
      <c r="G18" s="425" t="s">
        <v>33</v>
      </c>
      <c r="H18" s="422">
        <f>H16+H16</f>
        <v>27346.031999999999</v>
      </c>
      <c r="I18" s="423">
        <f>I16+I16</f>
        <v>7813.152</v>
      </c>
      <c r="J18" s="423">
        <f>J16+J16</f>
        <v>7813.152</v>
      </c>
      <c r="K18" s="423">
        <f>K16+K16</f>
        <v>35159.184000000001</v>
      </c>
    </row>
    <row r="19" spans="2:11" x14ac:dyDescent="0.2">
      <c r="C19" s="155" t="s">
        <v>34</v>
      </c>
      <c r="D19" s="422">
        <f>D17+D16</f>
        <v>244161</v>
      </c>
      <c r="E19" s="423">
        <f>E17+E16</f>
        <v>97664.4</v>
      </c>
      <c r="F19" s="424">
        <f>F16+F17</f>
        <v>146496.6</v>
      </c>
      <c r="G19" s="425" t="s">
        <v>34</v>
      </c>
      <c r="H19" s="422">
        <f>H17+H16</f>
        <v>34182.539999999994</v>
      </c>
      <c r="I19" s="423">
        <f>I16+I17</f>
        <v>9766.4399999999987</v>
      </c>
      <c r="J19" s="423">
        <f>J16+J17</f>
        <v>9766.4399999999987</v>
      </c>
      <c r="K19" s="423">
        <f>K18+K15</f>
        <v>43948.98</v>
      </c>
    </row>
    <row r="20" spans="2:11" x14ac:dyDescent="0.2">
      <c r="C20" s="155" t="s">
        <v>35</v>
      </c>
      <c r="D20" s="422">
        <f>D17*2</f>
        <v>292993.2</v>
      </c>
      <c r="E20" s="423">
        <f>E17+E17</f>
        <v>117197.28</v>
      </c>
      <c r="F20" s="424">
        <f>F17+F17</f>
        <v>175795.92</v>
      </c>
      <c r="G20" s="425" t="s">
        <v>35</v>
      </c>
      <c r="H20" s="422">
        <f>H17+H17</f>
        <v>41019.047999999995</v>
      </c>
      <c r="I20" s="423">
        <f>I17+I17</f>
        <v>11719.727999999999</v>
      </c>
      <c r="J20" s="423">
        <f>J17+J17</f>
        <v>11719.727999999999</v>
      </c>
      <c r="K20" s="423">
        <f>K19+K15</f>
        <v>52738.776000000005</v>
      </c>
    </row>
    <row r="21" spans="2:11" x14ac:dyDescent="0.2">
      <c r="C21" s="155" t="s">
        <v>36</v>
      </c>
      <c r="D21" s="422">
        <f>D18+D17</f>
        <v>341825.4</v>
      </c>
      <c r="E21" s="423">
        <f>E18+E17</f>
        <v>136730.16</v>
      </c>
      <c r="F21" s="424">
        <f>F18+F17</f>
        <v>205095.24000000002</v>
      </c>
      <c r="G21" s="425" t="s">
        <v>36</v>
      </c>
      <c r="H21" s="422">
        <f>H17+H18</f>
        <v>47855.555999999997</v>
      </c>
      <c r="I21" s="423">
        <f>I18+I17</f>
        <v>13673.016</v>
      </c>
      <c r="J21" s="423">
        <f>J18+J17</f>
        <v>13673.016</v>
      </c>
      <c r="K21" s="423">
        <f>K20+K15</f>
        <v>61528.572000000007</v>
      </c>
    </row>
    <row r="22" spans="2:11" x14ac:dyDescent="0.2">
      <c r="C22" s="155" t="s">
        <v>37</v>
      </c>
      <c r="D22" s="422">
        <f>D18+D18</f>
        <v>390657.60000000003</v>
      </c>
      <c r="E22" s="423">
        <f>E18+E18</f>
        <v>156263.04000000001</v>
      </c>
      <c r="F22" s="424">
        <f>F18+F18</f>
        <v>234394.56000000003</v>
      </c>
      <c r="G22" s="425" t="s">
        <v>37</v>
      </c>
      <c r="H22" s="422">
        <f>H18+H18</f>
        <v>54692.063999999998</v>
      </c>
      <c r="I22" s="423">
        <f>I18+I18</f>
        <v>15626.304</v>
      </c>
      <c r="J22" s="423">
        <f>J18+J18</f>
        <v>15626.304</v>
      </c>
      <c r="K22" s="423">
        <f>K21+K15</f>
        <v>70318.368000000002</v>
      </c>
    </row>
    <row r="23" spans="2:11" x14ac:dyDescent="0.2">
      <c r="C23" s="155" t="s">
        <v>38</v>
      </c>
      <c r="D23" s="422">
        <f>D18+D19</f>
        <v>439489.80000000005</v>
      </c>
      <c r="E23" s="423">
        <f>E19+E18</f>
        <v>175795.91999999998</v>
      </c>
      <c r="F23" s="424">
        <f>F19+F18</f>
        <v>263693.88</v>
      </c>
      <c r="G23" s="425" t="s">
        <v>38</v>
      </c>
      <c r="H23" s="422">
        <f>H18+H19</f>
        <v>61528.571999999993</v>
      </c>
      <c r="I23" s="423">
        <f>I19+I18</f>
        <v>17579.591999999997</v>
      </c>
      <c r="J23" s="423">
        <f>J19+J18</f>
        <v>17579.591999999997</v>
      </c>
      <c r="K23" s="423">
        <f>K22+K15</f>
        <v>79108.164000000004</v>
      </c>
    </row>
    <row r="24" spans="2:11" x14ac:dyDescent="0.2">
      <c r="C24" s="155" t="s">
        <v>39</v>
      </c>
      <c r="D24" s="422">
        <f>D15*10</f>
        <v>488322.00000000006</v>
      </c>
      <c r="E24" s="423">
        <f>E19+E19</f>
        <v>195328.8</v>
      </c>
      <c r="F24" s="424">
        <f>F19+F19</f>
        <v>292993.2</v>
      </c>
      <c r="G24" s="425" t="s">
        <v>39</v>
      </c>
      <c r="H24" s="422">
        <f>H19+H19</f>
        <v>68365.079999999987</v>
      </c>
      <c r="I24" s="423">
        <f>I19+I19</f>
        <v>19532.879999999997</v>
      </c>
      <c r="J24" s="423">
        <f>J19+J19</f>
        <v>19532.879999999997</v>
      </c>
      <c r="K24" s="423">
        <f>K23+K15</f>
        <v>87897.96</v>
      </c>
    </row>
    <row r="25" spans="2:11" x14ac:dyDescent="0.2">
      <c r="C25" s="155" t="s">
        <v>40</v>
      </c>
      <c r="D25" s="422">
        <f>D24*2</f>
        <v>976644.00000000012</v>
      </c>
      <c r="E25" s="423">
        <f>E24*2</f>
        <v>390657.6</v>
      </c>
      <c r="F25" s="424">
        <f>F24*2</f>
        <v>585986.4</v>
      </c>
      <c r="G25" s="425" t="s">
        <v>40</v>
      </c>
      <c r="H25" s="422">
        <f>H24*2</f>
        <v>136730.15999999997</v>
      </c>
      <c r="I25" s="423">
        <f>I24*2</f>
        <v>39065.759999999995</v>
      </c>
      <c r="J25" s="423">
        <f>J24*2</f>
        <v>39065.759999999995</v>
      </c>
      <c r="K25" s="423">
        <f>K24*2</f>
        <v>175795.92</v>
      </c>
    </row>
    <row r="26" spans="2:11" ht="10.8" thickBot="1" x14ac:dyDescent="0.25">
      <c r="C26" s="154" t="s">
        <v>41</v>
      </c>
      <c r="D26" s="435">
        <f>D25+D24</f>
        <v>1464966.0000000002</v>
      </c>
      <c r="E26" s="436">
        <f>E25+E24</f>
        <v>585986.39999999991</v>
      </c>
      <c r="F26" s="437">
        <f>F25+F24</f>
        <v>878979.60000000009</v>
      </c>
      <c r="G26" s="438" t="s">
        <v>41</v>
      </c>
      <c r="H26" s="435">
        <f>H25+H24</f>
        <v>205095.23999999996</v>
      </c>
      <c r="I26" s="423">
        <f>I25+I24</f>
        <v>58598.639999999992</v>
      </c>
      <c r="J26" s="423">
        <f>J25+J24</f>
        <v>58598.639999999992</v>
      </c>
      <c r="K26" s="423">
        <f>K25+K24</f>
        <v>263693.88</v>
      </c>
    </row>
    <row r="27" spans="2:11" x14ac:dyDescent="0.2">
      <c r="B27" s="43" t="s">
        <v>126</v>
      </c>
      <c r="C27" s="106"/>
      <c r="D27" s="114"/>
      <c r="E27" s="114"/>
      <c r="F27" s="114"/>
      <c r="G27" s="114"/>
      <c r="H27" s="823"/>
      <c r="I27" s="824"/>
      <c r="J27" s="824"/>
      <c r="K27" s="824"/>
    </row>
    <row r="28" spans="2:11" x14ac:dyDescent="0.2">
      <c r="C28" s="46" t="s">
        <v>42</v>
      </c>
      <c r="D28" s="519">
        <v>0.04</v>
      </c>
      <c r="E28" s="519">
        <v>0.05</v>
      </c>
      <c r="F28" s="519">
        <v>0.06</v>
      </c>
      <c r="G28" s="519">
        <v>7.0000000000000007E-2</v>
      </c>
      <c r="H28" s="519">
        <v>0.08</v>
      </c>
      <c r="I28" s="519">
        <v>0.09</v>
      </c>
      <c r="J28" s="519">
        <v>0.1</v>
      </c>
      <c r="K28" s="825" t="s">
        <v>43</v>
      </c>
    </row>
    <row r="29" spans="2:11" x14ac:dyDescent="0.2">
      <c r="B29" s="49" t="s">
        <v>44</v>
      </c>
      <c r="C29" s="50">
        <f>D26</f>
        <v>1464966.0000000002</v>
      </c>
      <c r="D29" s="51">
        <f>C29/100*4</f>
        <v>58598.640000000007</v>
      </c>
      <c r="E29" s="51">
        <f>C29/100*5</f>
        <v>73248.3</v>
      </c>
      <c r="F29" s="51">
        <f>C29/100*6</f>
        <v>87897.96</v>
      </c>
      <c r="G29" s="51">
        <f>C29/100*7</f>
        <v>102547.62000000001</v>
      </c>
      <c r="H29" s="51">
        <f>C29/100*8</f>
        <v>117197.28000000001</v>
      </c>
      <c r="I29" s="51">
        <f>C29/100*9</f>
        <v>131846.94</v>
      </c>
      <c r="J29" s="51">
        <f>C29/100*10</f>
        <v>146496.6</v>
      </c>
      <c r="K29" s="826"/>
    </row>
    <row r="30" spans="2:11" x14ac:dyDescent="0.2">
      <c r="B30" s="53" t="s">
        <v>45</v>
      </c>
      <c r="C30" s="54" t="s">
        <v>46</v>
      </c>
      <c r="D30" s="55">
        <f>D15</f>
        <v>48832.200000000004</v>
      </c>
      <c r="E30" s="55">
        <f>D15</f>
        <v>48832.200000000004</v>
      </c>
      <c r="F30" s="55">
        <f>D15</f>
        <v>48832.200000000004</v>
      </c>
      <c r="G30" s="55">
        <f>D15</f>
        <v>48832.200000000004</v>
      </c>
      <c r="H30" s="55">
        <f>D15</f>
        <v>48832.200000000004</v>
      </c>
      <c r="I30" s="55">
        <f>D15</f>
        <v>48832.200000000004</v>
      </c>
      <c r="J30" s="55">
        <f>D15</f>
        <v>48832.200000000004</v>
      </c>
      <c r="K30" s="826"/>
    </row>
    <row r="31" spans="2:11" x14ac:dyDescent="0.2">
      <c r="B31" s="53" t="s">
        <v>47</v>
      </c>
      <c r="C31" s="56" t="s">
        <v>48</v>
      </c>
      <c r="D31" s="51">
        <f t="shared" ref="D31:J31" si="0">D29-D30</f>
        <v>9766.4400000000023</v>
      </c>
      <c r="E31" s="51">
        <f t="shared" si="0"/>
        <v>24416.1</v>
      </c>
      <c r="F31" s="51">
        <f t="shared" si="0"/>
        <v>39065.760000000002</v>
      </c>
      <c r="G31" s="51">
        <f t="shared" si="0"/>
        <v>53715.420000000006</v>
      </c>
      <c r="H31" s="51">
        <f t="shared" si="0"/>
        <v>68365.080000000016</v>
      </c>
      <c r="I31" s="51">
        <f t="shared" si="0"/>
        <v>83014.739999999991</v>
      </c>
      <c r="J31" s="51">
        <f t="shared" si="0"/>
        <v>97664.4</v>
      </c>
      <c r="K31" s="826"/>
    </row>
    <row r="32" spans="2:11" ht="10.8" thickBot="1" x14ac:dyDescent="0.25">
      <c r="B32" s="57"/>
      <c r="C32" s="453" t="s">
        <v>161</v>
      </c>
      <c r="D32" s="58">
        <f t="shared" ref="D32:J32" si="1">D31/100*10</f>
        <v>976.64400000000023</v>
      </c>
      <c r="E32" s="58">
        <f t="shared" si="1"/>
        <v>2441.6099999999997</v>
      </c>
      <c r="F32" s="58">
        <f t="shared" si="1"/>
        <v>3906.576</v>
      </c>
      <c r="G32" s="58">
        <f t="shared" si="1"/>
        <v>5371.5420000000004</v>
      </c>
      <c r="H32" s="58">
        <f t="shared" si="1"/>
        <v>6836.5080000000016</v>
      </c>
      <c r="I32" s="58">
        <f t="shared" si="1"/>
        <v>8301.4740000000002</v>
      </c>
      <c r="J32" s="58">
        <f t="shared" si="1"/>
        <v>9766.4399999999987</v>
      </c>
      <c r="K32" s="827"/>
    </row>
    <row r="33" spans="2:11" x14ac:dyDescent="0.2">
      <c r="B33" s="60" t="s">
        <v>50</v>
      </c>
      <c r="C33" s="61" t="s">
        <v>51</v>
      </c>
      <c r="D33" s="62">
        <f t="shared" ref="D33:J36" si="2">D29*30</f>
        <v>1757959.2000000002</v>
      </c>
      <c r="E33" s="62">
        <f t="shared" si="2"/>
        <v>2197449</v>
      </c>
      <c r="F33" s="62">
        <f t="shared" si="2"/>
        <v>2636938.8000000003</v>
      </c>
      <c r="G33" s="62">
        <f t="shared" si="2"/>
        <v>3076428.6</v>
      </c>
      <c r="H33" s="62">
        <f t="shared" si="2"/>
        <v>3515918.4000000004</v>
      </c>
      <c r="I33" s="62">
        <f t="shared" si="2"/>
        <v>3955408.2</v>
      </c>
      <c r="J33" s="63">
        <f t="shared" si="2"/>
        <v>4394898</v>
      </c>
      <c r="K33" s="828"/>
    </row>
    <row r="34" spans="2:11" x14ac:dyDescent="0.2">
      <c r="B34" s="65" t="s">
        <v>50</v>
      </c>
      <c r="C34" s="66" t="s">
        <v>52</v>
      </c>
      <c r="D34" s="67">
        <f t="shared" si="2"/>
        <v>1464966.0000000002</v>
      </c>
      <c r="E34" s="67">
        <f t="shared" si="2"/>
        <v>1464966.0000000002</v>
      </c>
      <c r="F34" s="67">
        <f t="shared" si="2"/>
        <v>1464966.0000000002</v>
      </c>
      <c r="G34" s="67">
        <f t="shared" si="2"/>
        <v>1464966.0000000002</v>
      </c>
      <c r="H34" s="67">
        <f t="shared" si="2"/>
        <v>1464966.0000000002</v>
      </c>
      <c r="I34" s="67">
        <f t="shared" si="2"/>
        <v>1464966.0000000002</v>
      </c>
      <c r="J34" s="68">
        <f t="shared" si="2"/>
        <v>1464966.0000000002</v>
      </c>
      <c r="K34" s="829"/>
    </row>
    <row r="35" spans="2:11" x14ac:dyDescent="0.2">
      <c r="B35" s="70" t="s">
        <v>50</v>
      </c>
      <c r="C35" s="71" t="s">
        <v>53</v>
      </c>
      <c r="D35" s="72">
        <f t="shared" si="2"/>
        <v>292993.20000000007</v>
      </c>
      <c r="E35" s="72">
        <f t="shared" si="2"/>
        <v>732483</v>
      </c>
      <c r="F35" s="72">
        <f t="shared" si="2"/>
        <v>1171972.8</v>
      </c>
      <c r="G35" s="72">
        <f t="shared" si="2"/>
        <v>1611462.6</v>
      </c>
      <c r="H35" s="72">
        <f t="shared" si="2"/>
        <v>2050952.4000000004</v>
      </c>
      <c r="I35" s="72">
        <f t="shared" si="2"/>
        <v>2490442.1999999997</v>
      </c>
      <c r="J35" s="73">
        <f t="shared" si="2"/>
        <v>2929932</v>
      </c>
      <c r="K35" s="830"/>
    </row>
    <row r="36" spans="2:11" ht="10.8" thickBot="1" x14ac:dyDescent="0.25">
      <c r="B36" s="75" t="s">
        <v>50</v>
      </c>
      <c r="C36" s="226" t="s">
        <v>49</v>
      </c>
      <c r="D36" s="77">
        <f t="shared" si="2"/>
        <v>29299.320000000007</v>
      </c>
      <c r="E36" s="77">
        <f t="shared" si="2"/>
        <v>73248.299999999988</v>
      </c>
      <c r="F36" s="77">
        <f t="shared" si="2"/>
        <v>117197.28</v>
      </c>
      <c r="G36" s="77">
        <f t="shared" si="2"/>
        <v>161146.26</v>
      </c>
      <c r="H36" s="77">
        <f t="shared" si="2"/>
        <v>205095.24000000005</v>
      </c>
      <c r="I36" s="77">
        <f t="shared" si="2"/>
        <v>249044.22</v>
      </c>
      <c r="J36" s="77">
        <f t="shared" si="2"/>
        <v>292993.19999999995</v>
      </c>
      <c r="K36" s="831"/>
    </row>
    <row r="37" spans="2:11" x14ac:dyDescent="0.2">
      <c r="B37" s="227"/>
      <c r="C37" s="228" t="s">
        <v>54</v>
      </c>
      <c r="D37" s="832">
        <f t="shared" ref="D37:J37" si="3">D31</f>
        <v>9766.4400000000023</v>
      </c>
      <c r="E37" s="165">
        <f t="shared" si="3"/>
        <v>24416.1</v>
      </c>
      <c r="F37" s="165">
        <f t="shared" si="3"/>
        <v>39065.760000000002</v>
      </c>
      <c r="G37" s="165">
        <f t="shared" si="3"/>
        <v>53715.420000000006</v>
      </c>
      <c r="H37" s="165">
        <f t="shared" si="3"/>
        <v>68365.080000000016</v>
      </c>
      <c r="I37" s="165">
        <f t="shared" si="3"/>
        <v>83014.739999999991</v>
      </c>
      <c r="J37" s="165">
        <f t="shared" si="3"/>
        <v>97664.4</v>
      </c>
      <c r="K37" s="833"/>
    </row>
    <row r="38" spans="2:11" ht="11.4" x14ac:dyDescent="0.2">
      <c r="B38" s="166"/>
      <c r="C38" s="84" t="s">
        <v>55</v>
      </c>
      <c r="D38" s="85">
        <f t="shared" ref="D38:J38" si="4">D37/100*20</f>
        <v>1953.2880000000005</v>
      </c>
      <c r="E38" s="86">
        <f t="shared" si="4"/>
        <v>4883.2199999999993</v>
      </c>
      <c r="F38" s="86">
        <f t="shared" si="4"/>
        <v>7813.152</v>
      </c>
      <c r="G38" s="86">
        <f t="shared" si="4"/>
        <v>10743.084000000001</v>
      </c>
      <c r="H38" s="86">
        <f t="shared" si="4"/>
        <v>13673.016000000003</v>
      </c>
      <c r="I38" s="86">
        <f t="shared" si="4"/>
        <v>16602.948</v>
      </c>
      <c r="J38" s="86">
        <f t="shared" si="4"/>
        <v>19532.879999999997</v>
      </c>
      <c r="K38" s="834"/>
    </row>
    <row r="39" spans="2:11" ht="13.2" x14ac:dyDescent="0.25">
      <c r="B39" s="168"/>
      <c r="C39" s="88" t="s">
        <v>56</v>
      </c>
      <c r="D39" s="85">
        <f t="shared" ref="D39:J39" si="5">D37/100*40</f>
        <v>3906.5760000000009</v>
      </c>
      <c r="E39" s="86">
        <f t="shared" si="5"/>
        <v>9766.4399999999987</v>
      </c>
      <c r="F39" s="86">
        <f t="shared" si="5"/>
        <v>15626.304</v>
      </c>
      <c r="G39" s="86">
        <f t="shared" si="5"/>
        <v>21486.168000000001</v>
      </c>
      <c r="H39" s="86">
        <f t="shared" si="5"/>
        <v>27346.032000000007</v>
      </c>
      <c r="I39" s="86">
        <f t="shared" si="5"/>
        <v>33205.896000000001</v>
      </c>
      <c r="J39" s="86">
        <f t="shared" si="5"/>
        <v>39065.759999999995</v>
      </c>
      <c r="K39" s="835"/>
    </row>
    <row r="40" spans="2:11" ht="11.4" x14ac:dyDescent="0.2">
      <c r="B40" s="166"/>
      <c r="C40" s="84" t="s">
        <v>57</v>
      </c>
      <c r="D40" s="85">
        <f t="shared" ref="D40:J40" si="6">D37/100*40</f>
        <v>3906.5760000000009</v>
      </c>
      <c r="E40" s="86">
        <f t="shared" si="6"/>
        <v>9766.4399999999987</v>
      </c>
      <c r="F40" s="86">
        <f t="shared" si="6"/>
        <v>15626.304</v>
      </c>
      <c r="G40" s="86">
        <f t="shared" si="6"/>
        <v>21486.168000000001</v>
      </c>
      <c r="H40" s="86">
        <f t="shared" si="6"/>
        <v>27346.032000000007</v>
      </c>
      <c r="I40" s="86">
        <f t="shared" si="6"/>
        <v>33205.896000000001</v>
      </c>
      <c r="J40" s="86">
        <f t="shared" si="6"/>
        <v>39065.759999999995</v>
      </c>
      <c r="K40" s="835"/>
    </row>
    <row r="41" spans="2:11" s="96" customFormat="1" ht="11.4" x14ac:dyDescent="0.2">
      <c r="B41" s="170"/>
      <c r="C41" s="92" t="s">
        <v>58</v>
      </c>
      <c r="D41" s="93">
        <f>D37/100*4</f>
        <v>390.65760000000012</v>
      </c>
      <c r="E41" s="94">
        <f>E37/100*5</f>
        <v>1220.8049999999998</v>
      </c>
      <c r="F41" s="94">
        <f>F37/100*6</f>
        <v>2343.9456</v>
      </c>
      <c r="G41" s="94">
        <f>F37/100*7</f>
        <v>2734.6032</v>
      </c>
      <c r="H41" s="94">
        <f>F37/100*8</f>
        <v>3125.2608</v>
      </c>
      <c r="I41" s="94">
        <f>F37/100*9</f>
        <v>3515.9184</v>
      </c>
      <c r="J41" s="94">
        <f>F37/100*10</f>
        <v>3906.576</v>
      </c>
      <c r="K41" s="836"/>
    </row>
    <row r="42" spans="2:11" ht="11.4" x14ac:dyDescent="0.2">
      <c r="B42" s="166"/>
      <c r="C42" s="97" t="s">
        <v>59</v>
      </c>
      <c r="D42" s="98">
        <f t="shared" ref="D42:J42" si="7">D37+D41</f>
        <v>10157.097600000003</v>
      </c>
      <c r="E42" s="99">
        <f t="shared" si="7"/>
        <v>25636.904999999999</v>
      </c>
      <c r="F42" s="99">
        <f t="shared" si="7"/>
        <v>41409.705600000001</v>
      </c>
      <c r="G42" s="99">
        <f t="shared" si="7"/>
        <v>56450.023200000003</v>
      </c>
      <c r="H42" s="99">
        <f t="shared" si="7"/>
        <v>71490.34080000002</v>
      </c>
      <c r="I42" s="99">
        <f t="shared" si="7"/>
        <v>86530.658399999986</v>
      </c>
      <c r="J42" s="99">
        <f t="shared" si="7"/>
        <v>101570.976</v>
      </c>
      <c r="K42" s="837"/>
    </row>
    <row r="43" spans="2:11" ht="11.4" x14ac:dyDescent="0.2">
      <c r="B43" s="101"/>
      <c r="C43" s="102" t="s">
        <v>60</v>
      </c>
      <c r="D43" s="103">
        <f>D35*D28</f>
        <v>11719.728000000003</v>
      </c>
      <c r="E43" s="103">
        <f t="shared" ref="E43:J43" si="8">E35*E28</f>
        <v>36624.15</v>
      </c>
      <c r="F43" s="103">
        <f t="shared" si="8"/>
        <v>70318.368000000002</v>
      </c>
      <c r="G43" s="103">
        <f t="shared" si="8"/>
        <v>112802.38200000001</v>
      </c>
      <c r="H43" s="103">
        <f t="shared" si="8"/>
        <v>164076.19200000004</v>
      </c>
      <c r="I43" s="103">
        <f t="shared" si="8"/>
        <v>224139.79799999998</v>
      </c>
      <c r="J43" s="103">
        <f t="shared" si="8"/>
        <v>292993.2</v>
      </c>
      <c r="K43" s="838"/>
    </row>
    <row r="44" spans="2:11" ht="12" thickBot="1" x14ac:dyDescent="0.25">
      <c r="B44" s="101"/>
      <c r="C44" s="102" t="s">
        <v>61</v>
      </c>
      <c r="D44" s="105">
        <f>D35+D43</f>
        <v>304712.92800000007</v>
      </c>
      <c r="E44" s="105">
        <f t="shared" ref="E44:J44" si="9">E35+E43</f>
        <v>769107.15</v>
      </c>
      <c r="F44" s="105">
        <f t="shared" si="9"/>
        <v>1242291.1680000001</v>
      </c>
      <c r="G44" s="105">
        <f t="shared" si="9"/>
        <v>1724264.9820000001</v>
      </c>
      <c r="H44" s="105">
        <f t="shared" si="9"/>
        <v>2215028.5920000002</v>
      </c>
      <c r="I44" s="105">
        <f t="shared" si="9"/>
        <v>2714581.9979999997</v>
      </c>
      <c r="J44" s="105">
        <f t="shared" si="9"/>
        <v>3222925.2</v>
      </c>
      <c r="K44" s="839"/>
    </row>
    <row r="45" spans="2:11" ht="13.8" thickBot="1" x14ac:dyDescent="0.3">
      <c r="D45" s="840" t="s">
        <v>65</v>
      </c>
      <c r="E45" s="840"/>
      <c r="F45" s="840"/>
      <c r="G45" s="840"/>
      <c r="H45" s="841"/>
      <c r="I45" s="842" t="s">
        <v>66</v>
      </c>
      <c r="J45" s="843">
        <f>F10</f>
        <v>2092.8085714285717</v>
      </c>
      <c r="K45" s="844" t="s">
        <v>67</v>
      </c>
    </row>
    <row r="46" spans="2:11" ht="10.8" thickBot="1" x14ac:dyDescent="0.25">
      <c r="C46" s="230" t="s">
        <v>18</v>
      </c>
      <c r="D46" s="845" t="s">
        <v>68</v>
      </c>
      <c r="E46" s="845" t="s">
        <v>69</v>
      </c>
      <c r="F46" s="845" t="s">
        <v>70</v>
      </c>
      <c r="G46" s="845" t="s">
        <v>71</v>
      </c>
      <c r="H46" s="845" t="s">
        <v>72</v>
      </c>
      <c r="I46" s="845" t="s">
        <v>73</v>
      </c>
      <c r="J46" s="846" t="s">
        <v>74</v>
      </c>
      <c r="K46" s="846" t="s">
        <v>75</v>
      </c>
    </row>
    <row r="47" spans="2:11" x14ac:dyDescent="0.2">
      <c r="C47" s="155" t="s">
        <v>25</v>
      </c>
      <c r="D47" s="207">
        <f>F10/100*30</f>
        <v>627.84257142857155</v>
      </c>
      <c r="E47" s="51">
        <f>F10/100*15</f>
        <v>313.92128571428577</v>
      </c>
      <c r="F47" s="51">
        <f>F10/100*10</f>
        <v>209.28085714285717</v>
      </c>
      <c r="G47" s="51">
        <f>F10/100*15</f>
        <v>313.92128571428577</v>
      </c>
      <c r="H47" s="51">
        <f>F10/100*8</f>
        <v>167.42468571428574</v>
      </c>
      <c r="I47" s="51">
        <f>F10/100*6</f>
        <v>125.56851428571431</v>
      </c>
      <c r="J47" s="51">
        <f>F10/100*6</f>
        <v>125.56851428571431</v>
      </c>
      <c r="K47" s="51">
        <f>F10/100*10</f>
        <v>209.28085714285717</v>
      </c>
    </row>
    <row r="48" spans="2:11" x14ac:dyDescent="0.2">
      <c r="C48" s="155" t="s">
        <v>26</v>
      </c>
      <c r="D48" s="207">
        <f t="shared" ref="D48:K48" si="10">D47*2</f>
        <v>1255.6851428571431</v>
      </c>
      <c r="E48" s="51">
        <f t="shared" si="10"/>
        <v>627.84257142857155</v>
      </c>
      <c r="F48" s="51">
        <f t="shared" si="10"/>
        <v>418.56171428571434</v>
      </c>
      <c r="G48" s="51">
        <f t="shared" si="10"/>
        <v>627.84257142857155</v>
      </c>
      <c r="H48" s="51">
        <f t="shared" si="10"/>
        <v>334.84937142857149</v>
      </c>
      <c r="I48" s="51">
        <f t="shared" si="10"/>
        <v>251.13702857142863</v>
      </c>
      <c r="J48" s="51">
        <f t="shared" si="10"/>
        <v>251.13702857142863</v>
      </c>
      <c r="K48" s="51">
        <f t="shared" si="10"/>
        <v>418.56171428571434</v>
      </c>
    </row>
    <row r="49" spans="3:11" x14ac:dyDescent="0.2">
      <c r="C49" s="155" t="s">
        <v>27</v>
      </c>
      <c r="D49" s="207">
        <f t="shared" ref="D49:K49" si="11">D47*3</f>
        <v>1883.5277142857146</v>
      </c>
      <c r="E49" s="51">
        <f t="shared" si="11"/>
        <v>941.76385714285732</v>
      </c>
      <c r="F49" s="51">
        <f t="shared" si="11"/>
        <v>627.84257142857155</v>
      </c>
      <c r="G49" s="51">
        <f t="shared" si="11"/>
        <v>941.76385714285732</v>
      </c>
      <c r="H49" s="51">
        <f t="shared" si="11"/>
        <v>502.27405714285726</v>
      </c>
      <c r="I49" s="51">
        <f t="shared" si="11"/>
        <v>376.70554285714297</v>
      </c>
      <c r="J49" s="51">
        <f t="shared" si="11"/>
        <v>376.70554285714297</v>
      </c>
      <c r="K49" s="51">
        <f t="shared" si="11"/>
        <v>627.84257142857155</v>
      </c>
    </row>
    <row r="50" spans="3:11" x14ac:dyDescent="0.2">
      <c r="C50" s="155" t="s">
        <v>28</v>
      </c>
      <c r="D50" s="207">
        <f t="shared" ref="D50:K50" si="12">D47*6</f>
        <v>3767.0554285714293</v>
      </c>
      <c r="E50" s="51">
        <f t="shared" si="12"/>
        <v>1883.5277142857146</v>
      </c>
      <c r="F50" s="51">
        <f t="shared" si="12"/>
        <v>1255.6851428571431</v>
      </c>
      <c r="G50" s="51">
        <f t="shared" si="12"/>
        <v>1883.5277142857146</v>
      </c>
      <c r="H50" s="51">
        <f t="shared" si="12"/>
        <v>1004.5481142857145</v>
      </c>
      <c r="I50" s="51">
        <f t="shared" si="12"/>
        <v>753.41108571428595</v>
      </c>
      <c r="J50" s="51">
        <f t="shared" si="12"/>
        <v>753.41108571428595</v>
      </c>
      <c r="K50" s="51">
        <f t="shared" si="12"/>
        <v>1255.6851428571431</v>
      </c>
    </row>
    <row r="51" spans="3:11" x14ac:dyDescent="0.2">
      <c r="C51" s="155" t="s">
        <v>29</v>
      </c>
      <c r="D51" s="207">
        <f t="shared" ref="D51:K51" si="13">D47*12</f>
        <v>7534.1108571428585</v>
      </c>
      <c r="E51" s="51">
        <f t="shared" si="13"/>
        <v>3767.0554285714293</v>
      </c>
      <c r="F51" s="51">
        <f t="shared" si="13"/>
        <v>2511.3702857142862</v>
      </c>
      <c r="G51" s="51">
        <f t="shared" si="13"/>
        <v>3767.0554285714293</v>
      </c>
      <c r="H51" s="51">
        <f t="shared" si="13"/>
        <v>2009.096228571429</v>
      </c>
      <c r="I51" s="51">
        <f t="shared" si="13"/>
        <v>1506.8221714285719</v>
      </c>
      <c r="J51" s="51">
        <f t="shared" si="13"/>
        <v>1506.8221714285719</v>
      </c>
      <c r="K51" s="51">
        <f t="shared" si="13"/>
        <v>2511.3702857142862</v>
      </c>
    </row>
    <row r="52" spans="3:11" x14ac:dyDescent="0.2">
      <c r="C52" s="143" t="s">
        <v>30</v>
      </c>
      <c r="D52" s="847">
        <f t="shared" ref="D52:K52" si="14">D47*14</f>
        <v>8789.7960000000021</v>
      </c>
      <c r="E52" s="848">
        <f t="shared" si="14"/>
        <v>4394.898000000001</v>
      </c>
      <c r="F52" s="848">
        <f t="shared" si="14"/>
        <v>2929.9320000000002</v>
      </c>
      <c r="G52" s="848">
        <f t="shared" si="14"/>
        <v>4394.898000000001</v>
      </c>
      <c r="H52" s="848">
        <f t="shared" si="14"/>
        <v>2343.9456000000005</v>
      </c>
      <c r="I52" s="848">
        <f t="shared" si="14"/>
        <v>1757.9592000000005</v>
      </c>
      <c r="J52" s="848">
        <f t="shared" si="14"/>
        <v>1757.9592000000005</v>
      </c>
      <c r="K52" s="848">
        <f t="shared" si="14"/>
        <v>2929.9320000000002</v>
      </c>
    </row>
    <row r="53" spans="3:11" x14ac:dyDescent="0.2">
      <c r="C53" s="155" t="s">
        <v>31</v>
      </c>
      <c r="D53" s="207">
        <f t="shared" ref="D53:K53" si="15">D52*2</f>
        <v>17579.592000000004</v>
      </c>
      <c r="E53" s="51">
        <f t="shared" si="15"/>
        <v>8789.7960000000021</v>
      </c>
      <c r="F53" s="51">
        <f t="shared" si="15"/>
        <v>5859.8640000000005</v>
      </c>
      <c r="G53" s="51">
        <f t="shared" si="15"/>
        <v>8789.7960000000021</v>
      </c>
      <c r="H53" s="51">
        <f t="shared" si="15"/>
        <v>4687.8912000000009</v>
      </c>
      <c r="I53" s="51">
        <f t="shared" si="15"/>
        <v>3515.9184000000009</v>
      </c>
      <c r="J53" s="51">
        <f t="shared" si="15"/>
        <v>3515.9184000000009</v>
      </c>
      <c r="K53" s="51">
        <f t="shared" si="15"/>
        <v>5859.8640000000005</v>
      </c>
    </row>
    <row r="54" spans="3:11" x14ac:dyDescent="0.2">
      <c r="C54" s="155" t="s">
        <v>32</v>
      </c>
      <c r="D54" s="207">
        <f t="shared" ref="D54:K54" si="16">D53+D52</f>
        <v>26369.388000000006</v>
      </c>
      <c r="E54" s="51">
        <f t="shared" si="16"/>
        <v>13184.694000000003</v>
      </c>
      <c r="F54" s="51">
        <f t="shared" si="16"/>
        <v>8789.7960000000003</v>
      </c>
      <c r="G54" s="51">
        <f t="shared" si="16"/>
        <v>13184.694000000003</v>
      </c>
      <c r="H54" s="51">
        <f t="shared" si="16"/>
        <v>7031.8368000000009</v>
      </c>
      <c r="I54" s="51">
        <f t="shared" si="16"/>
        <v>5273.8776000000016</v>
      </c>
      <c r="J54" s="51">
        <f t="shared" si="16"/>
        <v>5273.8776000000016</v>
      </c>
      <c r="K54" s="51">
        <f t="shared" si="16"/>
        <v>8789.7960000000003</v>
      </c>
    </row>
    <row r="55" spans="3:11" x14ac:dyDescent="0.2">
      <c r="C55" s="155" t="s">
        <v>33</v>
      </c>
      <c r="D55" s="207">
        <f>D53+D53</f>
        <v>35159.184000000008</v>
      </c>
      <c r="E55" s="51">
        <f t="shared" ref="E55:K55" si="17">E54+E52</f>
        <v>17579.592000000004</v>
      </c>
      <c r="F55" s="51">
        <f t="shared" si="17"/>
        <v>11719.728000000001</v>
      </c>
      <c r="G55" s="51">
        <f t="shared" si="17"/>
        <v>17579.592000000004</v>
      </c>
      <c r="H55" s="51">
        <f t="shared" si="17"/>
        <v>9375.7824000000019</v>
      </c>
      <c r="I55" s="51">
        <f t="shared" si="17"/>
        <v>7031.8368000000019</v>
      </c>
      <c r="J55" s="51">
        <f t="shared" si="17"/>
        <v>7031.8368000000019</v>
      </c>
      <c r="K55" s="51">
        <f t="shared" si="17"/>
        <v>11719.728000000001</v>
      </c>
    </row>
    <row r="56" spans="3:11" x14ac:dyDescent="0.2">
      <c r="C56" s="155" t="s">
        <v>34</v>
      </c>
      <c r="D56" s="207">
        <f>D54+D53</f>
        <v>43948.98000000001</v>
      </c>
      <c r="E56" s="51">
        <f t="shared" ref="E56:K56" si="18">E55+E52</f>
        <v>21974.490000000005</v>
      </c>
      <c r="F56" s="51">
        <f t="shared" si="18"/>
        <v>14649.660000000002</v>
      </c>
      <c r="G56" s="51">
        <f t="shared" si="18"/>
        <v>21974.490000000005</v>
      </c>
      <c r="H56" s="51">
        <f t="shared" si="18"/>
        <v>11719.728000000003</v>
      </c>
      <c r="I56" s="51">
        <f t="shared" si="18"/>
        <v>8789.7960000000021</v>
      </c>
      <c r="J56" s="51">
        <f t="shared" si="18"/>
        <v>8789.7960000000021</v>
      </c>
      <c r="K56" s="51">
        <f t="shared" si="18"/>
        <v>14649.660000000002</v>
      </c>
    </row>
    <row r="57" spans="3:11" x14ac:dyDescent="0.2">
      <c r="C57" s="155" t="s">
        <v>35</v>
      </c>
      <c r="D57" s="207">
        <f>D54+D54</f>
        <v>52738.776000000013</v>
      </c>
      <c r="E57" s="51">
        <f t="shared" ref="E57:K57" si="19">E56+E52</f>
        <v>26369.388000000006</v>
      </c>
      <c r="F57" s="51">
        <f t="shared" si="19"/>
        <v>17579.592000000001</v>
      </c>
      <c r="G57" s="51">
        <f t="shared" si="19"/>
        <v>26369.388000000006</v>
      </c>
      <c r="H57" s="51">
        <f t="shared" si="19"/>
        <v>14063.673600000004</v>
      </c>
      <c r="I57" s="51">
        <f t="shared" si="19"/>
        <v>10547.755200000003</v>
      </c>
      <c r="J57" s="51">
        <f t="shared" si="19"/>
        <v>10547.755200000003</v>
      </c>
      <c r="K57" s="51">
        <f t="shared" si="19"/>
        <v>17579.592000000001</v>
      </c>
    </row>
    <row r="58" spans="3:11" x14ac:dyDescent="0.2">
      <c r="C58" s="155" t="s">
        <v>36</v>
      </c>
      <c r="D58" s="207">
        <f>D54+D55</f>
        <v>61528.572000000015</v>
      </c>
      <c r="E58" s="51">
        <f t="shared" ref="E58:K58" si="20">E57+E52</f>
        <v>30764.286000000007</v>
      </c>
      <c r="F58" s="51">
        <f t="shared" si="20"/>
        <v>20509.524000000001</v>
      </c>
      <c r="G58" s="51">
        <f t="shared" si="20"/>
        <v>30764.286000000007</v>
      </c>
      <c r="H58" s="51">
        <f t="shared" si="20"/>
        <v>16407.619200000005</v>
      </c>
      <c r="I58" s="51">
        <f t="shared" si="20"/>
        <v>12305.714400000004</v>
      </c>
      <c r="J58" s="51">
        <f t="shared" si="20"/>
        <v>12305.714400000004</v>
      </c>
      <c r="K58" s="51">
        <f t="shared" si="20"/>
        <v>20509.524000000001</v>
      </c>
    </row>
    <row r="59" spans="3:11" x14ac:dyDescent="0.2">
      <c r="C59" s="155" t="s">
        <v>37</v>
      </c>
      <c r="D59" s="207">
        <f t="shared" ref="D59:K59" si="21">D58+D52</f>
        <v>70318.368000000017</v>
      </c>
      <c r="E59" s="51">
        <f t="shared" si="21"/>
        <v>35159.184000000008</v>
      </c>
      <c r="F59" s="51">
        <f t="shared" si="21"/>
        <v>23439.456000000002</v>
      </c>
      <c r="G59" s="51">
        <f t="shared" si="21"/>
        <v>35159.184000000008</v>
      </c>
      <c r="H59" s="51">
        <f t="shared" si="21"/>
        <v>18751.564800000004</v>
      </c>
      <c r="I59" s="51">
        <f t="shared" si="21"/>
        <v>14063.673600000006</v>
      </c>
      <c r="J59" s="51">
        <f t="shared" si="21"/>
        <v>14063.673600000006</v>
      </c>
      <c r="K59" s="51">
        <f t="shared" si="21"/>
        <v>23439.456000000002</v>
      </c>
    </row>
    <row r="60" spans="3:11" x14ac:dyDescent="0.2">
      <c r="C60" s="155" t="s">
        <v>38</v>
      </c>
      <c r="D60" s="207">
        <f t="shared" ref="D60:K60" si="22">D59+D52</f>
        <v>79108.164000000019</v>
      </c>
      <c r="E60" s="51">
        <f t="shared" si="22"/>
        <v>39554.082000000009</v>
      </c>
      <c r="F60" s="51">
        <f t="shared" si="22"/>
        <v>26369.388000000003</v>
      </c>
      <c r="G60" s="51">
        <f t="shared" si="22"/>
        <v>39554.082000000009</v>
      </c>
      <c r="H60" s="51">
        <f t="shared" si="22"/>
        <v>21095.510400000003</v>
      </c>
      <c r="I60" s="51">
        <f t="shared" si="22"/>
        <v>15821.632800000007</v>
      </c>
      <c r="J60" s="51">
        <f t="shared" si="22"/>
        <v>15821.632800000007</v>
      </c>
      <c r="K60" s="51">
        <f t="shared" si="22"/>
        <v>26369.388000000003</v>
      </c>
    </row>
    <row r="61" spans="3:11" x14ac:dyDescent="0.2">
      <c r="C61" s="155" t="s">
        <v>39</v>
      </c>
      <c r="D61" s="207">
        <f t="shared" ref="D61:K61" si="23">D60+D52</f>
        <v>87897.960000000021</v>
      </c>
      <c r="E61" s="51">
        <f t="shared" si="23"/>
        <v>43948.98000000001</v>
      </c>
      <c r="F61" s="51">
        <f t="shared" si="23"/>
        <v>29299.320000000003</v>
      </c>
      <c r="G61" s="51">
        <f t="shared" si="23"/>
        <v>43948.98000000001</v>
      </c>
      <c r="H61" s="51">
        <f t="shared" si="23"/>
        <v>23439.456000000002</v>
      </c>
      <c r="I61" s="51">
        <f t="shared" si="23"/>
        <v>17579.592000000008</v>
      </c>
      <c r="J61" s="51">
        <f t="shared" si="23"/>
        <v>17579.592000000008</v>
      </c>
      <c r="K61" s="51">
        <f t="shared" si="23"/>
        <v>29299.320000000003</v>
      </c>
    </row>
    <row r="62" spans="3:11" x14ac:dyDescent="0.2">
      <c r="C62" s="155" t="s">
        <v>40</v>
      </c>
      <c r="D62" s="207">
        <f t="shared" ref="D62:K62" si="24">D61*2</f>
        <v>175795.92000000004</v>
      </c>
      <c r="E62" s="51">
        <f t="shared" si="24"/>
        <v>87897.960000000021</v>
      </c>
      <c r="F62" s="51">
        <f t="shared" si="24"/>
        <v>58598.640000000007</v>
      </c>
      <c r="G62" s="51">
        <f t="shared" si="24"/>
        <v>87897.960000000021</v>
      </c>
      <c r="H62" s="51">
        <f t="shared" si="24"/>
        <v>46878.912000000004</v>
      </c>
      <c r="I62" s="51">
        <f t="shared" si="24"/>
        <v>35159.184000000016</v>
      </c>
      <c r="J62" s="51">
        <f t="shared" si="24"/>
        <v>35159.184000000016</v>
      </c>
      <c r="K62" s="51">
        <f t="shared" si="24"/>
        <v>58598.640000000007</v>
      </c>
    </row>
    <row r="63" spans="3:11" ht="10.8" thickBot="1" x14ac:dyDescent="0.25">
      <c r="C63" s="154" t="s">
        <v>41</v>
      </c>
      <c r="D63" s="207">
        <f t="shared" ref="D63:K63" si="25">D62+D61</f>
        <v>263693.88000000006</v>
      </c>
      <c r="E63" s="51">
        <f t="shared" si="25"/>
        <v>131846.94000000003</v>
      </c>
      <c r="F63" s="51">
        <f t="shared" si="25"/>
        <v>87897.96</v>
      </c>
      <c r="G63" s="51">
        <f t="shared" si="25"/>
        <v>131846.94000000003</v>
      </c>
      <c r="H63" s="51">
        <f t="shared" si="25"/>
        <v>70318.368000000002</v>
      </c>
      <c r="I63" s="51">
        <f t="shared" si="25"/>
        <v>52738.776000000027</v>
      </c>
      <c r="J63" s="51">
        <f t="shared" si="25"/>
        <v>52738.776000000027</v>
      </c>
      <c r="K63" s="51">
        <f t="shared" si="25"/>
        <v>87897.96</v>
      </c>
    </row>
    <row r="64" spans="3:11" x14ac:dyDescent="0.2">
      <c r="H64" s="45"/>
      <c r="I64" s="45"/>
      <c r="J64" s="45"/>
      <c r="K64" s="45"/>
    </row>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row r="73" s="1" customFormat="1" x14ac:dyDescent="0.2"/>
    <row r="74" s="1" customFormat="1" x14ac:dyDescent="0.2"/>
    <row r="75" s="1" customFormat="1" x14ac:dyDescent="0.2"/>
    <row r="76" s="1" customFormat="1" x14ac:dyDescent="0.2"/>
    <row r="77" s="1" customFormat="1" x14ac:dyDescent="0.2"/>
    <row r="78" s="1" customFormat="1" x14ac:dyDescent="0.2"/>
    <row r="79" s="1" customFormat="1" x14ac:dyDescent="0.2"/>
    <row r="80" s="1" customFormat="1" x14ac:dyDescent="0.2"/>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sheetData>
  <conditionalFormatting sqref="D10:F26 H10:K26">
    <cfRule type="dataBar" priority="8">
      <dataBar>
        <cfvo type="min"/>
        <cfvo type="max"/>
        <color rgb="FFD6007B"/>
      </dataBar>
    </cfRule>
    <cfRule type="dataBar" priority="62">
      <dataBar>
        <cfvo type="min"/>
        <cfvo type="max"/>
        <color rgb="FFD6007B"/>
      </dataBar>
    </cfRule>
    <cfRule type="dataBar" priority="53">
      <dataBar>
        <cfvo type="min"/>
        <cfvo type="max"/>
        <color rgb="FFD6007B"/>
      </dataBar>
    </cfRule>
    <cfRule type="dataBar" priority="17">
      <dataBar>
        <cfvo type="min"/>
        <cfvo type="max"/>
        <color rgb="FFD6007B"/>
      </dataBar>
    </cfRule>
    <cfRule type="dataBar" priority="44">
      <dataBar>
        <cfvo type="min"/>
        <cfvo type="max"/>
        <color rgb="FFD6007B"/>
      </dataBar>
    </cfRule>
    <cfRule type="dataBar" priority="26">
      <dataBar>
        <cfvo type="min"/>
        <cfvo type="max"/>
        <color rgb="FFD6007B"/>
      </dataBar>
    </cfRule>
    <cfRule type="dataBar" priority="35">
      <dataBar>
        <cfvo type="min"/>
        <cfvo type="max"/>
        <color rgb="FFD6007B"/>
      </dataBar>
    </cfRule>
  </conditionalFormatting>
  <conditionalFormatting sqref="D28:J28">
    <cfRule type="colorScale" priority="61">
      <colorScale>
        <cfvo type="min"/>
        <cfvo type="percentile" val="50"/>
        <cfvo type="max"/>
        <color rgb="FFF8696B"/>
        <color rgb="FFFFEB84"/>
        <color rgb="FF63BE7B"/>
      </colorScale>
    </cfRule>
    <cfRule type="colorScale" priority="34">
      <colorScale>
        <cfvo type="min"/>
        <cfvo type="percentile" val="50"/>
        <cfvo type="max"/>
        <color rgb="FFF8696B"/>
        <color rgb="FFFFEB84"/>
        <color rgb="FF63BE7B"/>
      </colorScale>
    </cfRule>
    <cfRule type="colorScale" priority="7">
      <colorScale>
        <cfvo type="min"/>
        <cfvo type="percentile" val="50"/>
        <cfvo type="max"/>
        <color rgb="FFF8696B"/>
        <color rgb="FFFFEB84"/>
        <color rgb="FF63BE7B"/>
      </colorScale>
    </cfRule>
    <cfRule type="colorScale" priority="52">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fRule type="colorScale" priority="43">
      <colorScale>
        <cfvo type="min"/>
        <cfvo type="percentile" val="50"/>
        <cfvo type="max"/>
        <color rgb="FFF8696B"/>
        <color rgb="FFFFEB84"/>
        <color rgb="FF63BE7B"/>
      </colorScale>
    </cfRule>
    <cfRule type="colorScale" priority="25">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fRule type="dataBar" priority="15">
      <dataBar>
        <cfvo type="min"/>
        <cfvo type="max"/>
        <color rgb="FF008AEF"/>
      </dataBar>
    </cfRule>
    <cfRule type="dataBar" priority="60">
      <dataBar>
        <cfvo type="min"/>
        <cfvo type="max"/>
        <color rgb="FF008AEF"/>
      </dataBar>
    </cfRule>
    <cfRule type="dataBar" priority="33">
      <dataBar>
        <cfvo type="min"/>
        <cfvo type="max"/>
        <color rgb="FF008AEF"/>
      </dataBar>
    </cfRule>
    <cfRule type="dataBar" priority="51">
      <dataBar>
        <cfvo type="min"/>
        <cfvo type="max"/>
        <color rgb="FF008AEF"/>
      </dataBar>
    </cfRule>
    <cfRule type="dataBar" priority="42">
      <dataBar>
        <cfvo type="min"/>
        <cfvo type="max"/>
        <color rgb="FF008AEF"/>
      </dataBar>
    </cfRule>
    <cfRule type="dataBar" priority="24">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fRule type="colorScale" priority="58">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fRule type="colorScale" priority="49">
      <colorScale>
        <cfvo type="min"/>
        <cfvo type="percentile" val="50"/>
        <cfvo type="max"/>
        <color rgb="FFF8696B"/>
        <color rgb="FFFFEB84"/>
        <color rgb="FF63BE7B"/>
      </colorScale>
    </cfRule>
    <cfRule type="colorScale" priority="22">
      <colorScale>
        <cfvo type="min"/>
        <cfvo type="percentile" val="50"/>
        <cfvo type="max"/>
        <color rgb="FFF8696B"/>
        <color rgb="FFFFEB84"/>
        <color rgb="FF63BE7B"/>
      </colorScale>
    </cfRule>
    <cfRule type="colorScale" priority="31">
      <colorScale>
        <cfvo type="min"/>
        <cfvo type="percentile" val="50"/>
        <cfvo type="max"/>
        <color rgb="FFF8696B"/>
        <color rgb="FFFFEB84"/>
        <color rgb="FF63BE7B"/>
      </colorScale>
    </cfRule>
    <cfRule type="colorScale" priority="40">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fRule type="colorScale" priority="23">
      <colorScale>
        <cfvo type="min"/>
        <cfvo type="percentile" val="50"/>
        <cfvo type="max"/>
        <color rgb="FFF8696B"/>
        <color rgb="FFFFEB84"/>
        <color rgb="FF63BE7B"/>
      </colorScale>
    </cfRule>
    <cfRule type="colorScale" priority="32">
      <colorScale>
        <cfvo type="min"/>
        <cfvo type="percentile" val="50"/>
        <cfvo type="max"/>
        <color rgb="FFF8696B"/>
        <color rgb="FFFFEB84"/>
        <color rgb="FF63BE7B"/>
      </colorScale>
    </cfRule>
    <cfRule type="colorScale" priority="41">
      <colorScale>
        <cfvo type="min"/>
        <cfvo type="percentile" val="50"/>
        <cfvo type="max"/>
        <color rgb="FFF8696B"/>
        <color rgb="FFFFEB84"/>
        <color rgb="FF63BE7B"/>
      </colorScale>
    </cfRule>
    <cfRule type="colorScale" priority="50">
      <colorScale>
        <cfvo type="min"/>
        <cfvo type="percentile" val="50"/>
        <cfvo type="max"/>
        <color rgb="FFF8696B"/>
        <color rgb="FFFFEB84"/>
        <color rgb="FF63BE7B"/>
      </colorScale>
    </cfRule>
    <cfRule type="colorScale" priority="59">
      <colorScale>
        <cfvo type="min"/>
        <cfvo type="percentile" val="50"/>
        <cfvo type="max"/>
        <color rgb="FFF8696B"/>
        <color rgb="FFFFEB84"/>
        <color rgb="FF63BE7B"/>
      </colorScale>
    </cfRule>
  </conditionalFormatting>
  <conditionalFormatting sqref="D37:J37">
    <cfRule type="dataBar" priority="39">
      <dataBar>
        <cfvo type="min"/>
        <cfvo type="max"/>
        <color rgb="FFFF555A"/>
      </dataBar>
    </cfRule>
    <cfRule type="dataBar" priority="30">
      <dataBar>
        <cfvo type="min"/>
        <cfvo type="max"/>
        <color rgb="FFFF555A"/>
      </dataBar>
    </cfRule>
    <cfRule type="dataBar" priority="21">
      <dataBar>
        <cfvo type="min"/>
        <cfvo type="max"/>
        <color rgb="FFFF555A"/>
      </dataBar>
    </cfRule>
    <cfRule type="dataBar" priority="48">
      <dataBar>
        <cfvo type="min"/>
        <cfvo type="max"/>
        <color rgb="FFFF555A"/>
      </dataBar>
    </cfRule>
    <cfRule type="dataBar" priority="12">
      <dataBar>
        <cfvo type="min"/>
        <cfvo type="max"/>
        <color rgb="FFFF555A"/>
      </dataBar>
    </cfRule>
    <cfRule type="dataBar" priority="57">
      <dataBar>
        <cfvo type="min"/>
        <cfvo type="max"/>
        <color rgb="FFFF555A"/>
      </dataBar>
    </cfRule>
    <cfRule type="dataBar" priority="3">
      <dataBar>
        <cfvo type="min"/>
        <cfvo type="max"/>
        <color rgb="FFFF555A"/>
      </dataBar>
    </cfRule>
  </conditionalFormatting>
  <conditionalFormatting sqref="D47:K63">
    <cfRule type="dataBar" priority="9">
      <dataBar>
        <cfvo type="min"/>
        <cfvo type="max"/>
        <color rgb="FF638EC6"/>
      </dataBar>
    </cfRule>
  </conditionalFormatting>
  <conditionalFormatting sqref="D52:K68">
    <cfRule type="dataBar" priority="36">
      <dataBar>
        <cfvo type="min"/>
        <cfvo type="max"/>
        <color rgb="FF638EC6"/>
      </dataBar>
    </cfRule>
    <cfRule type="dataBar" priority="27">
      <dataBar>
        <cfvo type="min"/>
        <cfvo type="max"/>
        <color rgb="FF638EC6"/>
      </dataBar>
    </cfRule>
    <cfRule type="dataBar" priority="45">
      <dataBar>
        <cfvo type="min"/>
        <cfvo type="max"/>
        <color rgb="FF638EC6"/>
      </dataBar>
    </cfRule>
    <cfRule type="dataBar" priority="18">
      <dataBar>
        <cfvo type="min"/>
        <cfvo type="max"/>
        <color rgb="FF638EC6"/>
      </dataBar>
    </cfRule>
    <cfRule type="dataBar" priority="54">
      <dataBar>
        <cfvo type="min"/>
        <cfvo type="max"/>
        <color rgb="FF638EC6"/>
      </dataBar>
    </cfRule>
    <cfRule type="dataBar" priority="63">
      <dataBar>
        <cfvo type="min"/>
        <cfvo type="max"/>
        <color rgb="FF638EC6"/>
      </dataBar>
    </cfRule>
  </conditionalFormatting>
  <conditionalFormatting sqref="J45">
    <cfRule type="dataBar" priority="1">
      <dataBar>
        <cfvo type="min"/>
        <cfvo type="max"/>
        <color rgb="FF638EC6"/>
      </dataBar>
    </cfRule>
    <cfRule type="dataBar" priority="2">
      <dataBar>
        <cfvo type="min"/>
        <cfvo type="max"/>
        <color rgb="FFD6007B"/>
      </dataBar>
    </cfRule>
  </conditionalFormatting>
  <conditionalFormatting sqref="J50">
    <cfRule type="dataBar" priority="37">
      <dataBar>
        <cfvo type="min"/>
        <cfvo type="max"/>
        <color rgb="FF638EC6"/>
      </dataBar>
    </cfRule>
    <cfRule type="dataBar" priority="38">
      <dataBar>
        <cfvo type="min"/>
        <cfvo type="max"/>
        <color rgb="FFD6007B"/>
      </dataBar>
    </cfRule>
    <cfRule type="dataBar" priority="20">
      <dataBar>
        <cfvo type="min"/>
        <cfvo type="max"/>
        <color rgb="FFD6007B"/>
      </dataBar>
    </cfRule>
    <cfRule type="dataBar" priority="19">
      <dataBar>
        <cfvo type="min"/>
        <cfvo type="max"/>
        <color rgb="FF638EC6"/>
      </dataBar>
    </cfRule>
    <cfRule type="dataBar" priority="46">
      <dataBar>
        <cfvo type="min"/>
        <cfvo type="max"/>
        <color rgb="FF638EC6"/>
      </dataBar>
    </cfRule>
    <cfRule type="dataBar" priority="47">
      <dataBar>
        <cfvo type="min"/>
        <cfvo type="max"/>
        <color rgb="FFD6007B"/>
      </dataBar>
    </cfRule>
    <cfRule type="dataBar" priority="29">
      <dataBar>
        <cfvo type="min"/>
        <cfvo type="max"/>
        <color rgb="FFD6007B"/>
      </dataBar>
    </cfRule>
    <cfRule type="dataBar" priority="11">
      <dataBar>
        <cfvo type="min"/>
        <cfvo type="max"/>
        <color rgb="FFD6007B"/>
      </dataBar>
    </cfRule>
    <cfRule type="dataBar" priority="55">
      <dataBar>
        <cfvo type="min"/>
        <cfvo type="max"/>
        <color rgb="FF638EC6"/>
      </dataBar>
    </cfRule>
    <cfRule type="dataBar" priority="10">
      <dataBar>
        <cfvo type="min"/>
        <cfvo type="max"/>
        <color rgb="FF638EC6"/>
      </dataBar>
    </cfRule>
    <cfRule type="dataBar" priority="28">
      <dataBar>
        <cfvo type="min"/>
        <cfvo type="max"/>
        <color rgb="FF638EC6"/>
      </dataBar>
    </cfRule>
    <cfRule type="dataBar" priority="56">
      <dataBar>
        <cfvo type="min"/>
        <cfvo type="max"/>
        <color rgb="FFD6007B"/>
      </dataBar>
    </cfRule>
  </conditionalFormatting>
  <hyperlinks>
    <hyperlink ref="A4" r:id="rId1" tooltip="Italy" display="http://en.wikipedia.org/wiki/Italy" xr:uid="{00000000-0004-0000-0900-000000000000}"/>
  </hyperlinks>
  <pageMargins left="0.7" right="0.7" top="0.75" bottom="0.75" header="0.3" footer="0.3"/>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10"/>
  <sheetViews>
    <sheetView showGridLines="0" topLeftCell="A37" zoomScale="90" zoomScaleNormal="90" workbookViewId="0">
      <selection sqref="A1:K63"/>
    </sheetView>
  </sheetViews>
  <sheetFormatPr defaultColWidth="9" defaultRowHeight="10.199999999999999" x14ac:dyDescent="0.2"/>
  <cols>
    <col min="1" max="1" width="13.44140625" style="1" customWidth="1"/>
    <col min="2" max="2" width="16.44140625" style="1" customWidth="1"/>
    <col min="3" max="3" width="15.33203125" style="1" customWidth="1"/>
    <col min="4" max="4" width="16.6640625" style="45" customWidth="1"/>
    <col min="5" max="5" width="15" style="45" customWidth="1"/>
    <col min="6" max="6" width="15.5546875" style="45" bestFit="1" customWidth="1"/>
    <col min="7" max="7" width="14.6640625" style="45" bestFit="1" customWidth="1"/>
    <col min="8" max="8" width="16.5546875" style="1" bestFit="1" customWidth="1"/>
    <col min="9" max="9" width="14.6640625" style="1" bestFit="1" customWidth="1"/>
    <col min="10" max="10" width="15.5546875" style="1" bestFit="1" customWidth="1"/>
    <col min="11" max="11" width="14.33203125" style="1" customWidth="1"/>
    <col min="12" max="16384" width="9" style="1"/>
  </cols>
  <sheetData>
    <row r="1" spans="1:11" ht="18" thickBot="1" x14ac:dyDescent="0.35">
      <c r="A1" s="194" t="s">
        <v>133</v>
      </c>
      <c r="B1" s="195"/>
      <c r="C1" s="177"/>
      <c r="D1" s="190" t="str">
        <f>'Simple Explain'!C1</f>
        <v>The FUTURO-Plan 2001 to 2025 - 1 x 14 x 30 for</v>
      </c>
      <c r="E1" s="178"/>
      <c r="F1" s="178"/>
      <c r="G1" s="191" t="str">
        <f>A10</f>
        <v>GDP (PPP)</v>
      </c>
      <c r="H1" s="179"/>
      <c r="I1" s="179"/>
      <c r="J1" s="180"/>
    </row>
    <row r="2" spans="1:11" ht="14.4" x14ac:dyDescent="0.3">
      <c r="A2"/>
      <c r="C2" s="181" t="s">
        <v>0</v>
      </c>
      <c r="D2" s="3"/>
      <c r="E2" s="3"/>
      <c r="F2" s="3"/>
      <c r="G2" s="3"/>
      <c r="H2" s="3"/>
      <c r="I2" s="4"/>
      <c r="J2" s="182"/>
    </row>
    <row r="3" spans="1:11" ht="16.350000000000001" customHeight="1" thickBot="1" x14ac:dyDescent="0.35">
      <c r="B3" s="197" t="s">
        <v>83</v>
      </c>
      <c r="C3" s="183"/>
      <c r="D3" s="184" t="s">
        <v>1</v>
      </c>
      <c r="E3" s="184"/>
      <c r="F3" s="184"/>
      <c r="G3" s="184"/>
      <c r="H3" s="184"/>
      <c r="I3" s="184"/>
      <c r="J3" s="185"/>
    </row>
    <row r="4" spans="1:11" ht="13.8" thickBot="1" x14ac:dyDescent="0.3">
      <c r="A4" s="204" t="s">
        <v>133</v>
      </c>
      <c r="B4" s="198" t="s">
        <v>189</v>
      </c>
      <c r="C4" s="175"/>
      <c r="D4" s="8" t="s">
        <v>2</v>
      </c>
      <c r="E4" s="8" t="s">
        <v>3</v>
      </c>
      <c r="F4" s="8" t="s">
        <v>4</v>
      </c>
      <c r="G4" s="176" t="s">
        <v>5</v>
      </c>
      <c r="H4" s="10" t="s">
        <v>6</v>
      </c>
      <c r="I4" s="10" t="s">
        <v>7</v>
      </c>
      <c r="J4" s="10"/>
      <c r="K4" s="11"/>
    </row>
    <row r="5" spans="1:11" ht="13.8" thickBot="1" x14ac:dyDescent="0.3">
      <c r="A5" s="12"/>
      <c r="B5" s="12"/>
      <c r="C5" s="13" t="s">
        <v>8</v>
      </c>
      <c r="D5" s="211">
        <v>1</v>
      </c>
      <c r="E5" s="394">
        <f ca="1">D5*C6</f>
        <v>3813.284786731826</v>
      </c>
      <c r="F5" s="394">
        <f ca="1">E5*14</f>
        <v>53385.987014245562</v>
      </c>
      <c r="G5" s="395">
        <v>1</v>
      </c>
      <c r="H5" s="394">
        <f ca="1">F5*30</f>
        <v>1601579.6104273668</v>
      </c>
      <c r="I5" s="396">
        <f ca="1">E26</f>
        <v>640631.84417094674</v>
      </c>
      <c r="J5" s="397">
        <f ca="1">F26</f>
        <v>960947.76625642029</v>
      </c>
      <c r="K5" s="19"/>
    </row>
    <row r="6" spans="1:11" ht="15.6" x14ac:dyDescent="0.3">
      <c r="A6" s="151" t="s">
        <v>9</v>
      </c>
      <c r="B6" s="400">
        <f ca="1">D5*C6</f>
        <v>3813.284786731826</v>
      </c>
      <c r="C6" s="233">
        <f ca="1">B7/C7</f>
        <v>3813.284786731826</v>
      </c>
      <c r="D6" s="20" t="s">
        <v>10</v>
      </c>
      <c r="E6" s="21"/>
      <c r="F6" s="21"/>
      <c r="G6" s="1009" t="e" vm="1">
        <v>#VALUE!</v>
      </c>
      <c r="H6" s="23" t="s">
        <v>11</v>
      </c>
      <c r="I6" s="24" t="s">
        <v>12</v>
      </c>
      <c r="J6" s="24" t="s">
        <v>13</v>
      </c>
      <c r="K6" s="25"/>
    </row>
    <row r="7" spans="1:11" ht="14.4" x14ac:dyDescent="0.3">
      <c r="A7" s="162" t="s">
        <v>14</v>
      </c>
      <c r="B7" s="882">
        <f ca="1">55089/G7</f>
        <v>53385.987014245562</v>
      </c>
      <c r="C7" s="27">
        <v>14</v>
      </c>
      <c r="D7"/>
      <c r="E7" s="28"/>
      <c r="F7"/>
      <c r="G7" s="1187" cm="1">
        <f t="array" aca="1" ref="G7" ca="1">_FV(G6,"Price")</f>
        <v>1.0319</v>
      </c>
      <c r="H7"/>
      <c r="I7" s="30"/>
      <c r="J7"/>
      <c r="K7" s="31"/>
    </row>
    <row r="8" spans="1:11" ht="13.8" thickBot="1" x14ac:dyDescent="0.3">
      <c r="A8" s="150" t="s">
        <v>15</v>
      </c>
      <c r="B8" s="883">
        <f ca="1">B7*C8</f>
        <v>1601579.6104273668</v>
      </c>
      <c r="C8" s="33">
        <v>30</v>
      </c>
      <c r="D8" s="34" t="s">
        <v>16</v>
      </c>
      <c r="E8" s="34"/>
      <c r="F8" s="34"/>
      <c r="G8" s="35"/>
      <c r="H8" s="34" t="s">
        <v>17</v>
      </c>
      <c r="I8" s="34"/>
      <c r="J8" s="34"/>
      <c r="K8" s="34"/>
    </row>
    <row r="9" spans="1:11" ht="10.8" thickBot="1" x14ac:dyDescent="0.25">
      <c r="A9" s="138"/>
      <c r="C9" s="221" t="s">
        <v>18</v>
      </c>
      <c r="D9" s="36" t="s">
        <v>19</v>
      </c>
      <c r="E9" s="37" t="s">
        <v>20</v>
      </c>
      <c r="F9" s="142" t="s">
        <v>13</v>
      </c>
      <c r="G9" s="152" t="s">
        <v>18</v>
      </c>
      <c r="H9" s="36" t="s">
        <v>21</v>
      </c>
      <c r="I9" s="36" t="s">
        <v>22</v>
      </c>
      <c r="J9" s="36" t="s">
        <v>23</v>
      </c>
      <c r="K9" s="36" t="s">
        <v>24</v>
      </c>
    </row>
    <row r="10" spans="1:11" ht="12" x14ac:dyDescent="0.25">
      <c r="A10" s="1181" t="s">
        <v>198</v>
      </c>
      <c r="B10" s="1182" t="s">
        <v>210</v>
      </c>
      <c r="C10" s="1197" t="s">
        <v>25</v>
      </c>
      <c r="D10" s="849">
        <f ca="1">E5</f>
        <v>3813.284786731826</v>
      </c>
      <c r="E10" s="850">
        <f ca="1">D10/100*40</f>
        <v>1525.3139146927306</v>
      </c>
      <c r="F10" s="851">
        <f ca="1">D10/100*60</f>
        <v>2287.9708720390959</v>
      </c>
      <c r="G10" s="852" t="s">
        <v>25</v>
      </c>
      <c r="H10" s="849">
        <f ca="1">E10/100*35</f>
        <v>533.85987014245563</v>
      </c>
      <c r="I10" s="850">
        <f ca="1">E10/100*10</f>
        <v>152.53139146927305</v>
      </c>
      <c r="J10" s="850">
        <f ca="1">E10/100*10</f>
        <v>152.53139146927305</v>
      </c>
      <c r="K10" s="850">
        <f ca="1">E10/100*45</f>
        <v>686.39126161172874</v>
      </c>
    </row>
    <row r="11" spans="1:11" ht="12" x14ac:dyDescent="0.25">
      <c r="A11" s="1183" t="s">
        <v>157</v>
      </c>
      <c r="B11" s="1184" t="s">
        <v>219</v>
      </c>
      <c r="C11" s="1197" t="s">
        <v>26</v>
      </c>
      <c r="D11" s="849">
        <f ca="1">D10*2</f>
        <v>7626.569573463652</v>
      </c>
      <c r="E11" s="850">
        <f ca="1">E10*2</f>
        <v>3050.6278293854612</v>
      </c>
      <c r="F11" s="851">
        <f ca="1">F10*2</f>
        <v>4575.9417440781917</v>
      </c>
      <c r="G11" s="852" t="s">
        <v>26</v>
      </c>
      <c r="H11" s="849">
        <f ca="1">H10*2</f>
        <v>1067.7197402849113</v>
      </c>
      <c r="I11" s="850">
        <f ca="1">I10*2</f>
        <v>305.06278293854609</v>
      </c>
      <c r="J11" s="850">
        <f ca="1">J10*2</f>
        <v>305.06278293854609</v>
      </c>
      <c r="K11" s="850">
        <f ca="1">K10*2</f>
        <v>1372.7825232234575</v>
      </c>
    </row>
    <row r="12" spans="1:11" ht="12.6" thickBot="1" x14ac:dyDescent="0.3">
      <c r="A12" s="1185" t="s">
        <v>162</v>
      </c>
      <c r="B12" s="1186" t="s">
        <v>220</v>
      </c>
      <c r="C12" s="1197" t="s">
        <v>27</v>
      </c>
      <c r="D12" s="849">
        <f ca="1">D10*3</f>
        <v>11439.854360195477</v>
      </c>
      <c r="E12" s="850">
        <f ca="1">E10*3</f>
        <v>4575.9417440781917</v>
      </c>
      <c r="F12" s="851">
        <f ca="1">F10*3</f>
        <v>6863.9126161172881</v>
      </c>
      <c r="G12" s="852" t="s">
        <v>27</v>
      </c>
      <c r="H12" s="849">
        <f ca="1">H10*3</f>
        <v>1601.5796104273668</v>
      </c>
      <c r="I12" s="850">
        <f ca="1">I10*3</f>
        <v>457.59417440781914</v>
      </c>
      <c r="J12" s="850">
        <f ca="1">J10*3</f>
        <v>457.59417440781914</v>
      </c>
      <c r="K12" s="850">
        <f ca="1">K10*3</f>
        <v>2059.1737848351863</v>
      </c>
    </row>
    <row r="13" spans="1:11" ht="15" thickBot="1" x14ac:dyDescent="0.35">
      <c r="A13" s="1190"/>
      <c r="B13" s="1191"/>
      <c r="C13" s="1197" t="s">
        <v>28</v>
      </c>
      <c r="D13" s="849">
        <f ca="1">D10*6</f>
        <v>22879.708720390954</v>
      </c>
      <c r="E13" s="850">
        <f ca="1">E10*6</f>
        <v>9151.8834881563835</v>
      </c>
      <c r="F13" s="851">
        <f ca="1">F10*6</f>
        <v>13727.825232234576</v>
      </c>
      <c r="G13" s="852" t="s">
        <v>28</v>
      </c>
      <c r="H13" s="849">
        <f ca="1">H10*6</f>
        <v>3203.1592208547336</v>
      </c>
      <c r="I13" s="850">
        <f ca="1">I10*6</f>
        <v>915.18834881563828</v>
      </c>
      <c r="J13" s="850">
        <f ca="1">J10*6</f>
        <v>915.18834881563828</v>
      </c>
      <c r="K13" s="850">
        <f ca="1">K10*6</f>
        <v>4118.3475696703726</v>
      </c>
    </row>
    <row r="14" spans="1:11" ht="12" x14ac:dyDescent="0.25">
      <c r="A14" s="157"/>
      <c r="B14" s="157"/>
      <c r="C14" s="1197" t="s">
        <v>29</v>
      </c>
      <c r="D14" s="849">
        <f ca="1">D10*12</f>
        <v>45759.417440781908</v>
      </c>
      <c r="E14" s="850">
        <f ca="1">E10*12</f>
        <v>18303.766976312767</v>
      </c>
      <c r="F14" s="851">
        <f ca="1">F10*12</f>
        <v>27455.650464469152</v>
      </c>
      <c r="G14" s="852" t="s">
        <v>29</v>
      </c>
      <c r="H14" s="849">
        <f ca="1">H10*12</f>
        <v>6406.3184417094672</v>
      </c>
      <c r="I14" s="850">
        <f ca="1">I10*12</f>
        <v>1830.3766976312766</v>
      </c>
      <c r="J14" s="850">
        <f ca="1">J10*12</f>
        <v>1830.3766976312766</v>
      </c>
      <c r="K14" s="850">
        <f ca="1">K10*12</f>
        <v>8236.6951393407453</v>
      </c>
    </row>
    <row r="15" spans="1:11" ht="12" x14ac:dyDescent="0.25">
      <c r="A15" s="157"/>
      <c r="B15" s="209"/>
      <c r="C15" s="1197" t="s">
        <v>30</v>
      </c>
      <c r="D15" s="853">
        <f ca="1">D10*14</f>
        <v>53385.987014245562</v>
      </c>
      <c r="E15" s="854">
        <f ca="1">E10*14</f>
        <v>21354.394805698226</v>
      </c>
      <c r="F15" s="855">
        <f ca="1">F10*14</f>
        <v>32031.592208547343</v>
      </c>
      <c r="G15" s="852" t="s">
        <v>30</v>
      </c>
      <c r="H15" s="853">
        <f ca="1">H10*14</f>
        <v>7474.0381819943786</v>
      </c>
      <c r="I15" s="854">
        <f ca="1">I10*14</f>
        <v>2135.4394805698225</v>
      </c>
      <c r="J15" s="854">
        <f ca="1">J10*14</f>
        <v>2135.4394805698225</v>
      </c>
      <c r="K15" s="854">
        <f ca="1">K10*14</f>
        <v>9609.4776625642025</v>
      </c>
    </row>
    <row r="16" spans="1:11" ht="12.9" customHeight="1" x14ac:dyDescent="0.25">
      <c r="A16" s="157"/>
      <c r="B16" s="210"/>
      <c r="C16" s="155" t="s">
        <v>31</v>
      </c>
      <c r="D16" s="849">
        <f ca="1">D15*2</f>
        <v>106771.97402849112</v>
      </c>
      <c r="E16" s="850">
        <f ca="1">E15*2</f>
        <v>42708.789611396453</v>
      </c>
      <c r="F16" s="851">
        <f ca="1">F15*2</f>
        <v>64063.184417094686</v>
      </c>
      <c r="G16" s="852" t="s">
        <v>31</v>
      </c>
      <c r="H16" s="849">
        <f ca="1">H15*2</f>
        <v>14948.076363988757</v>
      </c>
      <c r="I16" s="850">
        <f ca="1">I15*2</f>
        <v>4270.8789611396451</v>
      </c>
      <c r="J16" s="850">
        <f ca="1">J15*2</f>
        <v>4270.8789611396451</v>
      </c>
      <c r="K16" s="850">
        <f ca="1">K15*2</f>
        <v>19218.955325128405</v>
      </c>
    </row>
    <row r="17" spans="2:11" ht="12" x14ac:dyDescent="0.25">
      <c r="C17" s="155" t="s">
        <v>32</v>
      </c>
      <c r="D17" s="849">
        <f ca="1">D16+D15</f>
        <v>160157.96104273669</v>
      </c>
      <c r="E17" s="850">
        <f ca="1">E16+E15</f>
        <v>64063.184417094679</v>
      </c>
      <c r="F17" s="851">
        <f ca="1">F16+F15</f>
        <v>96094.776625642029</v>
      </c>
      <c r="G17" s="852" t="s">
        <v>32</v>
      </c>
      <c r="H17" s="849">
        <f ca="1">H16+H15</f>
        <v>22422.114545983135</v>
      </c>
      <c r="I17" s="850">
        <f ca="1">I16+I15</f>
        <v>6406.3184417094672</v>
      </c>
      <c r="J17" s="850">
        <f ca="1">J16+J15</f>
        <v>6406.3184417094672</v>
      </c>
      <c r="K17" s="850">
        <f ca="1">K16+K15</f>
        <v>28828.432987692606</v>
      </c>
    </row>
    <row r="18" spans="2:11" ht="12" x14ac:dyDescent="0.25">
      <c r="C18" s="155" t="s">
        <v>33</v>
      </c>
      <c r="D18" s="849">
        <f ca="1">D16*2</f>
        <v>213543.94805698225</v>
      </c>
      <c r="E18" s="850">
        <f ca="1">E16+E16</f>
        <v>85417.579222792905</v>
      </c>
      <c r="F18" s="851">
        <f ca="1">F16+F16</f>
        <v>128126.36883418937</v>
      </c>
      <c r="G18" s="852" t="s">
        <v>33</v>
      </c>
      <c r="H18" s="849">
        <f ca="1">H16+H16</f>
        <v>29896.152727977515</v>
      </c>
      <c r="I18" s="850">
        <f ca="1">I16+I16</f>
        <v>8541.7579222792901</v>
      </c>
      <c r="J18" s="850">
        <f ca="1">J16+J16</f>
        <v>8541.7579222792901</v>
      </c>
      <c r="K18" s="850">
        <f ca="1">K16+K16</f>
        <v>38437.91065025681</v>
      </c>
    </row>
    <row r="19" spans="2:11" ht="12" x14ac:dyDescent="0.25">
      <c r="C19" s="155" t="s">
        <v>34</v>
      </c>
      <c r="D19" s="849">
        <f ca="1">D17+D16</f>
        <v>266929.93507122784</v>
      </c>
      <c r="E19" s="850">
        <f ca="1">E17+E16</f>
        <v>106771.97402849112</v>
      </c>
      <c r="F19" s="851">
        <f ca="1">F16+F17</f>
        <v>160157.96104273672</v>
      </c>
      <c r="G19" s="852" t="s">
        <v>34</v>
      </c>
      <c r="H19" s="849">
        <f ca="1">H17+H16</f>
        <v>37370.190909971891</v>
      </c>
      <c r="I19" s="850">
        <f ca="1">I16+I17</f>
        <v>10677.197402849113</v>
      </c>
      <c r="J19" s="850">
        <f ca="1">J16+J17</f>
        <v>10677.197402849113</v>
      </c>
      <c r="K19" s="850">
        <f ca="1">K18+K15</f>
        <v>48047.388312821015</v>
      </c>
    </row>
    <row r="20" spans="2:11" ht="12" x14ac:dyDescent="0.25">
      <c r="C20" s="155" t="s">
        <v>35</v>
      </c>
      <c r="D20" s="849">
        <f ca="1">D17*2</f>
        <v>320315.92208547337</v>
      </c>
      <c r="E20" s="850">
        <f ca="1">E17+E17</f>
        <v>128126.36883418936</v>
      </c>
      <c r="F20" s="851">
        <f ca="1">F17+F17</f>
        <v>192189.55325128406</v>
      </c>
      <c r="G20" s="852" t="s">
        <v>35</v>
      </c>
      <c r="H20" s="849">
        <f ca="1">H17+H17</f>
        <v>44844.22909196627</v>
      </c>
      <c r="I20" s="850">
        <f ca="1">I17+I17</f>
        <v>12812.636883418934</v>
      </c>
      <c r="J20" s="850">
        <f ca="1">J17+J17</f>
        <v>12812.636883418934</v>
      </c>
      <c r="K20" s="850">
        <f ca="1">K19+K15</f>
        <v>57656.865975385219</v>
      </c>
    </row>
    <row r="21" spans="2:11" ht="12" x14ac:dyDescent="0.25">
      <c r="C21" s="155" t="s">
        <v>36</v>
      </c>
      <c r="D21" s="849">
        <f ca="1">D18+D17</f>
        <v>373701.90909971891</v>
      </c>
      <c r="E21" s="850">
        <f ca="1">E18+E17</f>
        <v>149480.76363988759</v>
      </c>
      <c r="F21" s="851">
        <f ca="1">F18+F17</f>
        <v>224221.1454598314</v>
      </c>
      <c r="G21" s="852" t="s">
        <v>36</v>
      </c>
      <c r="H21" s="849">
        <f ca="1">H17+H18</f>
        <v>52318.26727396065</v>
      </c>
      <c r="I21" s="850">
        <f ca="1">I18+I17</f>
        <v>14948.076363988757</v>
      </c>
      <c r="J21" s="850">
        <f ca="1">J18+J17</f>
        <v>14948.076363988757</v>
      </c>
      <c r="K21" s="850">
        <f ca="1">K20+K15</f>
        <v>67266.343637949423</v>
      </c>
    </row>
    <row r="22" spans="2:11" ht="12" x14ac:dyDescent="0.25">
      <c r="C22" s="155" t="s">
        <v>37</v>
      </c>
      <c r="D22" s="849">
        <f ca="1">D18+D18</f>
        <v>427087.8961139645</v>
      </c>
      <c r="E22" s="850">
        <f ca="1">E18+E18</f>
        <v>170835.15844558581</v>
      </c>
      <c r="F22" s="851">
        <f ca="1">F18+F18</f>
        <v>256252.73766837874</v>
      </c>
      <c r="G22" s="852" t="s">
        <v>37</v>
      </c>
      <c r="H22" s="849">
        <f ca="1">H18+H18</f>
        <v>59792.305455955029</v>
      </c>
      <c r="I22" s="850">
        <f ca="1">I18+I18</f>
        <v>17083.51584455858</v>
      </c>
      <c r="J22" s="850">
        <f ca="1">J18+J18</f>
        <v>17083.51584455858</v>
      </c>
      <c r="K22" s="850">
        <f ca="1">K21+K15</f>
        <v>76875.82130051362</v>
      </c>
    </row>
    <row r="23" spans="2:11" ht="12" x14ac:dyDescent="0.25">
      <c r="C23" s="155" t="s">
        <v>38</v>
      </c>
      <c r="D23" s="849">
        <f ca="1">D18+D19</f>
        <v>480473.88312821009</v>
      </c>
      <c r="E23" s="850">
        <f ca="1">E19+E18</f>
        <v>192189.55325128403</v>
      </c>
      <c r="F23" s="851">
        <f ca="1">F19+F18</f>
        <v>288284.32987692609</v>
      </c>
      <c r="G23" s="852" t="s">
        <v>38</v>
      </c>
      <c r="H23" s="849">
        <f ca="1">H18+H19</f>
        <v>67266.343637949409</v>
      </c>
      <c r="I23" s="850">
        <f ca="1">I19+I18</f>
        <v>19218.955325128401</v>
      </c>
      <c r="J23" s="850">
        <f ca="1">J19+J18</f>
        <v>19218.955325128401</v>
      </c>
      <c r="K23" s="850">
        <f ca="1">K22+K15</f>
        <v>86485.298963077817</v>
      </c>
    </row>
    <row r="24" spans="2:11" ht="12" x14ac:dyDescent="0.25">
      <c r="C24" s="155" t="s">
        <v>39</v>
      </c>
      <c r="D24" s="849">
        <f ca="1">D15*10</f>
        <v>533859.87014245568</v>
      </c>
      <c r="E24" s="850">
        <f ca="1">E19+E19</f>
        <v>213543.94805698225</v>
      </c>
      <c r="F24" s="851">
        <f ca="1">F19+F19</f>
        <v>320315.92208547343</v>
      </c>
      <c r="G24" s="852" t="s">
        <v>39</v>
      </c>
      <c r="H24" s="849">
        <f ca="1">H19+H19</f>
        <v>74740.381819943781</v>
      </c>
      <c r="I24" s="850">
        <f ca="1">I19+I19</f>
        <v>21354.394805698226</v>
      </c>
      <c r="J24" s="850">
        <f ca="1">J19+J19</f>
        <v>21354.394805698226</v>
      </c>
      <c r="K24" s="850">
        <f ca="1">K23+K15</f>
        <v>96094.776625642015</v>
      </c>
    </row>
    <row r="25" spans="2:11" ht="12" x14ac:dyDescent="0.25">
      <c r="C25" s="155" t="s">
        <v>40</v>
      </c>
      <c r="D25" s="849">
        <f ca="1">D24*2</f>
        <v>1067719.7402849114</v>
      </c>
      <c r="E25" s="850">
        <f ca="1">E24*2</f>
        <v>427087.8961139645</v>
      </c>
      <c r="F25" s="851">
        <f ca="1">F24*2</f>
        <v>640631.84417094686</v>
      </c>
      <c r="G25" s="852" t="s">
        <v>40</v>
      </c>
      <c r="H25" s="849">
        <f ca="1">H24*2</f>
        <v>149480.76363988756</v>
      </c>
      <c r="I25" s="850">
        <f ca="1">I24*2</f>
        <v>42708.789611396453</v>
      </c>
      <c r="J25" s="850">
        <f ca="1">J24*2</f>
        <v>42708.789611396453</v>
      </c>
      <c r="K25" s="850">
        <f ca="1">K24*2</f>
        <v>192189.55325128403</v>
      </c>
    </row>
    <row r="26" spans="2:11" ht="12.6" thickBot="1" x14ac:dyDescent="0.3">
      <c r="C26" s="154" t="s">
        <v>41</v>
      </c>
      <c r="D26" s="856">
        <f ca="1">D25+D24</f>
        <v>1601579.610427367</v>
      </c>
      <c r="E26" s="857">
        <f ca="1">E25+E24</f>
        <v>640631.84417094674</v>
      </c>
      <c r="F26" s="858">
        <f ca="1">F25+F24</f>
        <v>960947.76625642029</v>
      </c>
      <c r="G26" s="859" t="s">
        <v>41</v>
      </c>
      <c r="H26" s="856">
        <f ca="1">H25+H24</f>
        <v>224221.14545983134</v>
      </c>
      <c r="I26" s="850">
        <f ca="1">I25+I24</f>
        <v>64063.184417094679</v>
      </c>
      <c r="J26" s="850">
        <f ca="1">J25+J24</f>
        <v>64063.184417094679</v>
      </c>
      <c r="K26" s="850">
        <f ca="1">K25+K24</f>
        <v>288284.32987692603</v>
      </c>
    </row>
    <row r="27" spans="2:11" x14ac:dyDescent="0.2">
      <c r="B27" s="43" t="s">
        <v>126</v>
      </c>
      <c r="C27" s="106"/>
      <c r="D27" s="224"/>
      <c r="E27" s="224"/>
      <c r="F27" s="224"/>
      <c r="G27" s="224"/>
      <c r="H27" s="225"/>
      <c r="I27" s="45"/>
      <c r="J27" s="45"/>
      <c r="K27" s="45"/>
    </row>
    <row r="28" spans="2:11" x14ac:dyDescent="0.2">
      <c r="C28" s="46" t="s">
        <v>42</v>
      </c>
      <c r="D28" s="47">
        <v>0.04</v>
      </c>
      <c r="E28" s="47">
        <v>0.05</v>
      </c>
      <c r="F28" s="47">
        <v>0.06</v>
      </c>
      <c r="G28" s="47">
        <v>7.0000000000000007E-2</v>
      </c>
      <c r="H28" s="47">
        <v>0.08</v>
      </c>
      <c r="I28" s="47">
        <v>0.09</v>
      </c>
      <c r="J28" s="47">
        <v>0.1</v>
      </c>
      <c r="K28" s="48" t="s">
        <v>43</v>
      </c>
    </row>
    <row r="29" spans="2:11" x14ac:dyDescent="0.2">
      <c r="B29" s="49" t="s">
        <v>44</v>
      </c>
      <c r="C29" s="50">
        <f ca="1">D26</f>
        <v>1601579.610427367</v>
      </c>
      <c r="D29" s="423">
        <f ca="1">C29/100*4</f>
        <v>64063.184417094679</v>
      </c>
      <c r="E29" s="423">
        <f ca="1">C29/100*5</f>
        <v>80078.980521368343</v>
      </c>
      <c r="F29" s="423">
        <f ca="1">C29/100*6</f>
        <v>96094.776625642015</v>
      </c>
      <c r="G29" s="423">
        <f ca="1">C29/100*7</f>
        <v>112110.57272991569</v>
      </c>
      <c r="H29" s="423">
        <f ca="1">C29/100*8</f>
        <v>128126.36883418936</v>
      </c>
      <c r="I29" s="423">
        <f ca="1">C29/100*9</f>
        <v>144142.16493846301</v>
      </c>
      <c r="J29" s="423">
        <f ca="1">C29/100*10</f>
        <v>160157.96104273669</v>
      </c>
      <c r="K29" s="447"/>
    </row>
    <row r="30" spans="2:11" x14ac:dyDescent="0.2">
      <c r="B30" s="53" t="s">
        <v>45</v>
      </c>
      <c r="C30" s="54" t="s">
        <v>46</v>
      </c>
      <c r="D30" s="450">
        <f ca="1">D15</f>
        <v>53385.987014245562</v>
      </c>
      <c r="E30" s="450">
        <f ca="1">D15</f>
        <v>53385.987014245562</v>
      </c>
      <c r="F30" s="450">
        <f ca="1">D15</f>
        <v>53385.987014245562</v>
      </c>
      <c r="G30" s="450">
        <f ca="1">D15</f>
        <v>53385.987014245562</v>
      </c>
      <c r="H30" s="450">
        <f ca="1">D15</f>
        <v>53385.987014245562</v>
      </c>
      <c r="I30" s="450">
        <f ca="1">D15</f>
        <v>53385.987014245562</v>
      </c>
      <c r="J30" s="450">
        <f ca="1">D15</f>
        <v>53385.987014245562</v>
      </c>
      <c r="K30" s="447"/>
    </row>
    <row r="31" spans="2:11" x14ac:dyDescent="0.2">
      <c r="B31" s="53" t="s">
        <v>47</v>
      </c>
      <c r="C31" s="56" t="s">
        <v>48</v>
      </c>
      <c r="D31" s="423">
        <f t="shared" ref="D31:J31" ca="1" si="0">D29-D30</f>
        <v>10677.197402849117</v>
      </c>
      <c r="E31" s="423">
        <f t="shared" ca="1" si="0"/>
        <v>26692.993507122781</v>
      </c>
      <c r="F31" s="423">
        <f t="shared" ca="1" si="0"/>
        <v>42708.789611396453</v>
      </c>
      <c r="G31" s="423">
        <f t="shared" ca="1" si="0"/>
        <v>58724.585715670124</v>
      </c>
      <c r="H31" s="423">
        <f t="shared" ca="1" si="0"/>
        <v>74740.381819943796</v>
      </c>
      <c r="I31" s="423">
        <f t="shared" ca="1" si="0"/>
        <v>90756.177924217453</v>
      </c>
      <c r="J31" s="423">
        <f t="shared" ca="1" si="0"/>
        <v>106771.97402849112</v>
      </c>
      <c r="K31" s="447"/>
    </row>
    <row r="32" spans="2:11" ht="10.8" thickBot="1" x14ac:dyDescent="0.25">
      <c r="B32" s="57"/>
      <c r="C32" s="453" t="s">
        <v>161</v>
      </c>
      <c r="D32" s="436">
        <f t="shared" ref="D32:J32" ca="1" si="1">D31/100*10</f>
        <v>1067.7197402849117</v>
      </c>
      <c r="E32" s="436">
        <f t="shared" ca="1" si="1"/>
        <v>2669.2993507122783</v>
      </c>
      <c r="F32" s="436">
        <f t="shared" ca="1" si="1"/>
        <v>4270.8789611396451</v>
      </c>
      <c r="G32" s="436">
        <f t="shared" ca="1" si="1"/>
        <v>5872.4585715670128</v>
      </c>
      <c r="H32" s="436">
        <f t="shared" ca="1" si="1"/>
        <v>7474.0381819943796</v>
      </c>
      <c r="I32" s="436">
        <f t="shared" ca="1" si="1"/>
        <v>9075.6177924217463</v>
      </c>
      <c r="J32" s="436">
        <f t="shared" ca="1" si="1"/>
        <v>10677.197402849113</v>
      </c>
      <c r="K32" s="454"/>
    </row>
    <row r="33" spans="2:11" x14ac:dyDescent="0.2">
      <c r="B33" s="60" t="s">
        <v>50</v>
      </c>
      <c r="C33" s="61" t="s">
        <v>51</v>
      </c>
      <c r="D33" s="457">
        <f t="shared" ref="D33:J36" ca="1" si="2">D29*30</f>
        <v>1921895.5325128403</v>
      </c>
      <c r="E33" s="457">
        <f t="shared" ca="1" si="2"/>
        <v>2402369.4156410503</v>
      </c>
      <c r="F33" s="457">
        <f t="shared" ca="1" si="2"/>
        <v>2882843.2987692603</v>
      </c>
      <c r="G33" s="457">
        <f t="shared" ca="1" si="2"/>
        <v>3363317.1818974707</v>
      </c>
      <c r="H33" s="457">
        <f t="shared" ca="1" si="2"/>
        <v>3843791.0650256807</v>
      </c>
      <c r="I33" s="457">
        <f t="shared" ca="1" si="2"/>
        <v>4324264.9481538907</v>
      </c>
      <c r="J33" s="458">
        <f t="shared" ca="1" si="2"/>
        <v>4804738.8312821006</v>
      </c>
      <c r="K33" s="459"/>
    </row>
    <row r="34" spans="2:11" x14ac:dyDescent="0.2">
      <c r="B34" s="65" t="s">
        <v>50</v>
      </c>
      <c r="C34" s="66" t="s">
        <v>52</v>
      </c>
      <c r="D34" s="462">
        <f t="shared" ca="1" si="2"/>
        <v>1601579.6104273668</v>
      </c>
      <c r="E34" s="462">
        <f t="shared" ca="1" si="2"/>
        <v>1601579.6104273668</v>
      </c>
      <c r="F34" s="462">
        <f t="shared" ca="1" si="2"/>
        <v>1601579.6104273668</v>
      </c>
      <c r="G34" s="462">
        <f t="shared" ca="1" si="2"/>
        <v>1601579.6104273668</v>
      </c>
      <c r="H34" s="462">
        <f t="shared" ca="1" si="2"/>
        <v>1601579.6104273668</v>
      </c>
      <c r="I34" s="462">
        <f t="shared" ca="1" si="2"/>
        <v>1601579.6104273668</v>
      </c>
      <c r="J34" s="463">
        <f t="shared" ca="1" si="2"/>
        <v>1601579.6104273668</v>
      </c>
      <c r="K34" s="464"/>
    </row>
    <row r="35" spans="2:11" x14ac:dyDescent="0.2">
      <c r="B35" s="70" t="s">
        <v>50</v>
      </c>
      <c r="C35" s="71" t="s">
        <v>53</v>
      </c>
      <c r="D35" s="467">
        <f t="shared" ca="1" si="2"/>
        <v>320315.92208547349</v>
      </c>
      <c r="E35" s="467">
        <f t="shared" ca="1" si="2"/>
        <v>800789.8052136834</v>
      </c>
      <c r="F35" s="467">
        <f t="shared" ca="1" si="2"/>
        <v>1281263.6883418935</v>
      </c>
      <c r="G35" s="467">
        <f t="shared" ca="1" si="2"/>
        <v>1761737.5714701037</v>
      </c>
      <c r="H35" s="467">
        <f t="shared" ca="1" si="2"/>
        <v>2242211.4545983137</v>
      </c>
      <c r="I35" s="467">
        <f t="shared" ca="1" si="2"/>
        <v>2722685.3377265236</v>
      </c>
      <c r="J35" s="468">
        <f t="shared" ca="1" si="2"/>
        <v>3203159.2208547336</v>
      </c>
      <c r="K35" s="469"/>
    </row>
    <row r="36" spans="2:11" ht="10.8" thickBot="1" x14ac:dyDescent="0.25">
      <c r="B36" s="75" t="s">
        <v>50</v>
      </c>
      <c r="C36" s="226" t="s">
        <v>49</v>
      </c>
      <c r="D36" s="472">
        <f t="shared" ca="1" si="2"/>
        <v>32031.59220854735</v>
      </c>
      <c r="E36" s="472">
        <f t="shared" ca="1" si="2"/>
        <v>80078.980521368343</v>
      </c>
      <c r="F36" s="472">
        <f t="shared" ca="1" si="2"/>
        <v>128126.36883418936</v>
      </c>
      <c r="G36" s="472">
        <f t="shared" ca="1" si="2"/>
        <v>176173.75714701039</v>
      </c>
      <c r="H36" s="472">
        <f t="shared" ca="1" si="2"/>
        <v>224221.1454598314</v>
      </c>
      <c r="I36" s="472">
        <f t="shared" ca="1" si="2"/>
        <v>272268.53377265239</v>
      </c>
      <c r="J36" s="472">
        <f t="shared" ca="1" si="2"/>
        <v>320315.92208547337</v>
      </c>
      <c r="K36" s="473"/>
    </row>
    <row r="37" spans="2:11" x14ac:dyDescent="0.2">
      <c r="B37" s="227"/>
      <c r="C37" s="228" t="s">
        <v>54</v>
      </c>
      <c r="D37" s="476">
        <f t="shared" ref="D37:J37" ca="1" si="3">D31</f>
        <v>10677.197402849117</v>
      </c>
      <c r="E37" s="477">
        <f t="shared" ca="1" si="3"/>
        <v>26692.993507122781</v>
      </c>
      <c r="F37" s="477">
        <f t="shared" ca="1" si="3"/>
        <v>42708.789611396453</v>
      </c>
      <c r="G37" s="477">
        <f t="shared" ca="1" si="3"/>
        <v>58724.585715670124</v>
      </c>
      <c r="H37" s="477">
        <f t="shared" ca="1" si="3"/>
        <v>74740.381819943796</v>
      </c>
      <c r="I37" s="477">
        <f t="shared" ca="1" si="3"/>
        <v>90756.177924217453</v>
      </c>
      <c r="J37" s="477">
        <f t="shared" ca="1" si="3"/>
        <v>106771.97402849112</v>
      </c>
      <c r="K37" s="478"/>
    </row>
    <row r="38" spans="2:11" ht="11.4" x14ac:dyDescent="0.2">
      <c r="B38" s="166"/>
      <c r="C38" s="84" t="s">
        <v>55</v>
      </c>
      <c r="D38" s="481">
        <f t="shared" ref="D38:J38" ca="1" si="4">D37/100*20</f>
        <v>2135.4394805698234</v>
      </c>
      <c r="E38" s="446">
        <f t="shared" ca="1" si="4"/>
        <v>5338.5987014245566</v>
      </c>
      <c r="F38" s="446">
        <f t="shared" ca="1" si="4"/>
        <v>8541.7579222792901</v>
      </c>
      <c r="G38" s="446">
        <f t="shared" ca="1" si="4"/>
        <v>11744.917143134026</v>
      </c>
      <c r="H38" s="446">
        <f t="shared" ca="1" si="4"/>
        <v>14948.076363988759</v>
      </c>
      <c r="I38" s="446">
        <f t="shared" ca="1" si="4"/>
        <v>18151.235584843493</v>
      </c>
      <c r="J38" s="446">
        <f t="shared" ca="1" si="4"/>
        <v>21354.394805698226</v>
      </c>
      <c r="K38" s="482"/>
    </row>
    <row r="39" spans="2:11" ht="13.2" x14ac:dyDescent="0.25">
      <c r="B39" s="168"/>
      <c r="C39" s="88" t="s">
        <v>56</v>
      </c>
      <c r="D39" s="481">
        <f t="shared" ref="D39:J39" ca="1" si="5">D37/100*40</f>
        <v>4270.8789611396469</v>
      </c>
      <c r="E39" s="446">
        <f t="shared" ca="1" si="5"/>
        <v>10677.197402849113</v>
      </c>
      <c r="F39" s="446">
        <f t="shared" ca="1" si="5"/>
        <v>17083.51584455858</v>
      </c>
      <c r="G39" s="446">
        <f t="shared" ca="1" si="5"/>
        <v>23489.834286268051</v>
      </c>
      <c r="H39" s="446">
        <f t="shared" ca="1" si="5"/>
        <v>29896.152727977518</v>
      </c>
      <c r="I39" s="446">
        <f t="shared" ca="1" si="5"/>
        <v>36302.471169686985</v>
      </c>
      <c r="J39" s="446">
        <f t="shared" ca="1" si="5"/>
        <v>42708.789611396453</v>
      </c>
      <c r="K39" s="485"/>
    </row>
    <row r="40" spans="2:11" ht="11.4" x14ac:dyDescent="0.2">
      <c r="B40" s="166"/>
      <c r="C40" s="84" t="s">
        <v>57</v>
      </c>
      <c r="D40" s="481">
        <f t="shared" ref="D40:J40" ca="1" si="6">D37/100*40</f>
        <v>4270.8789611396469</v>
      </c>
      <c r="E40" s="446">
        <f t="shared" ca="1" si="6"/>
        <v>10677.197402849113</v>
      </c>
      <c r="F40" s="446">
        <f t="shared" ca="1" si="6"/>
        <v>17083.51584455858</v>
      </c>
      <c r="G40" s="446">
        <f t="shared" ca="1" si="6"/>
        <v>23489.834286268051</v>
      </c>
      <c r="H40" s="446">
        <f t="shared" ca="1" si="6"/>
        <v>29896.152727977518</v>
      </c>
      <c r="I40" s="446">
        <f t="shared" ca="1" si="6"/>
        <v>36302.471169686985</v>
      </c>
      <c r="J40" s="446">
        <f t="shared" ca="1" si="6"/>
        <v>42708.789611396453</v>
      </c>
      <c r="K40" s="485"/>
    </row>
    <row r="41" spans="2:11" s="96" customFormat="1" ht="11.4" x14ac:dyDescent="0.2">
      <c r="B41" s="170"/>
      <c r="C41" s="92" t="s">
        <v>58</v>
      </c>
      <c r="D41" s="488">
        <f ca="1">D37/100*4</f>
        <v>427.08789611396469</v>
      </c>
      <c r="E41" s="489">
        <f ca="1">E37/100*5</f>
        <v>1334.6496753561391</v>
      </c>
      <c r="F41" s="489">
        <f ca="1">F37/100*6</f>
        <v>2562.5273766837872</v>
      </c>
      <c r="G41" s="489">
        <f ca="1">F37/100*7</f>
        <v>2989.6152727977515</v>
      </c>
      <c r="H41" s="489">
        <f ca="1">F37/100*8</f>
        <v>3416.7031689117161</v>
      </c>
      <c r="I41" s="489">
        <f ca="1">F37/100*9</f>
        <v>3843.7910650256808</v>
      </c>
      <c r="J41" s="489">
        <f ca="1">F37/100*10</f>
        <v>4270.8789611396451</v>
      </c>
      <c r="K41" s="490"/>
    </row>
    <row r="42" spans="2:11" ht="11.4" x14ac:dyDescent="0.2">
      <c r="B42" s="166"/>
      <c r="C42" s="97" t="s">
        <v>59</v>
      </c>
      <c r="D42" s="493">
        <f t="shared" ref="D42:J42" ca="1" si="7">D37+D41</f>
        <v>11104.285298963081</v>
      </c>
      <c r="E42" s="494">
        <f t="shared" ca="1" si="7"/>
        <v>28027.643182478922</v>
      </c>
      <c r="F42" s="494">
        <f t="shared" ca="1" si="7"/>
        <v>45271.316988080238</v>
      </c>
      <c r="G42" s="494">
        <f t="shared" ca="1" si="7"/>
        <v>61714.200988467877</v>
      </c>
      <c r="H42" s="494">
        <f t="shared" ca="1" si="7"/>
        <v>78157.084988855509</v>
      </c>
      <c r="I42" s="494">
        <f t="shared" ca="1" si="7"/>
        <v>94599.968989243134</v>
      </c>
      <c r="J42" s="494">
        <f t="shared" ca="1" si="7"/>
        <v>111042.85298963077</v>
      </c>
      <c r="K42" s="495"/>
    </row>
    <row r="43" spans="2:11" ht="11.4" x14ac:dyDescent="0.2">
      <c r="B43" s="101"/>
      <c r="C43" s="102" t="s">
        <v>60</v>
      </c>
      <c r="D43" s="498">
        <f ca="1">D35*D28</f>
        <v>12812.63688341894</v>
      </c>
      <c r="E43" s="498">
        <f t="shared" ref="E43:J43" ca="1" si="8">E35*E28</f>
        <v>40039.490260684172</v>
      </c>
      <c r="F43" s="498">
        <f t="shared" ca="1" si="8"/>
        <v>76875.821300513606</v>
      </c>
      <c r="G43" s="498">
        <f t="shared" ca="1" si="8"/>
        <v>123321.63000290727</v>
      </c>
      <c r="H43" s="498">
        <f t="shared" ca="1" si="8"/>
        <v>179376.91636786511</v>
      </c>
      <c r="I43" s="498">
        <f t="shared" ca="1" si="8"/>
        <v>245041.68039538711</v>
      </c>
      <c r="J43" s="498">
        <f t="shared" ca="1" si="8"/>
        <v>320315.92208547337</v>
      </c>
      <c r="K43" s="499"/>
    </row>
    <row r="44" spans="2:11" ht="12" thickBot="1" x14ac:dyDescent="0.25">
      <c r="B44" s="101"/>
      <c r="C44" s="102" t="s">
        <v>61</v>
      </c>
      <c r="D44" s="500">
        <f ca="1">D35+D43</f>
        <v>333128.55896889244</v>
      </c>
      <c r="E44" s="500">
        <f t="shared" ref="E44:J44" ca="1" si="9">E35+E43</f>
        <v>840829.29547436757</v>
      </c>
      <c r="F44" s="500">
        <f t="shared" ca="1" si="9"/>
        <v>1358139.5096424071</v>
      </c>
      <c r="G44" s="500">
        <f t="shared" ca="1" si="9"/>
        <v>1885059.2014730109</v>
      </c>
      <c r="H44" s="500">
        <f t="shared" ca="1" si="9"/>
        <v>2421588.3709661788</v>
      </c>
      <c r="I44" s="500">
        <f t="shared" ca="1" si="9"/>
        <v>2967727.0181219107</v>
      </c>
      <c r="J44" s="500">
        <f t="shared" ca="1" si="9"/>
        <v>3523475.1429402069</v>
      </c>
      <c r="K44" s="440"/>
    </row>
    <row r="45" spans="2:11" ht="13.8" thickBot="1" x14ac:dyDescent="0.3">
      <c r="D45" s="501" t="s">
        <v>65</v>
      </c>
      <c r="E45" s="501"/>
      <c r="F45" s="501"/>
      <c r="G45" s="501"/>
      <c r="H45" s="502"/>
      <c r="I45" s="503" t="s">
        <v>66</v>
      </c>
      <c r="J45" s="504">
        <f ca="1">F10</f>
        <v>2287.9708720390959</v>
      </c>
      <c r="K45" s="505" t="s">
        <v>67</v>
      </c>
    </row>
    <row r="46" spans="2:11" ht="10.8" thickBot="1" x14ac:dyDescent="0.25">
      <c r="C46" s="230" t="s">
        <v>18</v>
      </c>
      <c r="D46" s="507" t="s">
        <v>68</v>
      </c>
      <c r="E46" s="507" t="s">
        <v>69</v>
      </c>
      <c r="F46" s="507" t="s">
        <v>70</v>
      </c>
      <c r="G46" s="507" t="s">
        <v>71</v>
      </c>
      <c r="H46" s="507" t="s">
        <v>72</v>
      </c>
      <c r="I46" s="507" t="s">
        <v>73</v>
      </c>
      <c r="J46" s="508" t="s">
        <v>74</v>
      </c>
      <c r="K46" s="508" t="s">
        <v>75</v>
      </c>
    </row>
    <row r="47" spans="2:11" x14ac:dyDescent="0.2">
      <c r="C47" s="155" t="s">
        <v>25</v>
      </c>
      <c r="D47" s="422">
        <f ca="1">F10/100*30</f>
        <v>686.39126161172874</v>
      </c>
      <c r="E47" s="423">
        <f ca="1">F10/100*15</f>
        <v>343.19563080586437</v>
      </c>
      <c r="F47" s="423">
        <f ca="1">F10/100*10</f>
        <v>228.7970872039096</v>
      </c>
      <c r="G47" s="423">
        <f ca="1">F10/100*15</f>
        <v>343.19563080586437</v>
      </c>
      <c r="H47" s="423">
        <f ca="1">F10/100*8</f>
        <v>183.03766976312767</v>
      </c>
      <c r="I47" s="423">
        <f ca="1">F10/100*6</f>
        <v>137.27825232234574</v>
      </c>
      <c r="J47" s="423">
        <f ca="1">F10/100*6</f>
        <v>137.27825232234574</v>
      </c>
      <c r="K47" s="423">
        <f ca="1">F10/100*10</f>
        <v>228.7970872039096</v>
      </c>
    </row>
    <row r="48" spans="2:11" x14ac:dyDescent="0.2">
      <c r="C48" s="155" t="s">
        <v>26</v>
      </c>
      <c r="D48" s="422">
        <f t="shared" ref="D48:K48" ca="1" si="10">D47*2</f>
        <v>1372.7825232234575</v>
      </c>
      <c r="E48" s="423">
        <f t="shared" ca="1" si="10"/>
        <v>686.39126161172874</v>
      </c>
      <c r="F48" s="423">
        <f t="shared" ca="1" si="10"/>
        <v>457.5941744078192</v>
      </c>
      <c r="G48" s="423">
        <f t="shared" ca="1" si="10"/>
        <v>686.39126161172874</v>
      </c>
      <c r="H48" s="423">
        <f t="shared" ca="1" si="10"/>
        <v>366.07533952625533</v>
      </c>
      <c r="I48" s="423">
        <f t="shared" ca="1" si="10"/>
        <v>274.55650464469147</v>
      </c>
      <c r="J48" s="423">
        <f t="shared" ca="1" si="10"/>
        <v>274.55650464469147</v>
      </c>
      <c r="K48" s="423">
        <f t="shared" ca="1" si="10"/>
        <v>457.5941744078192</v>
      </c>
    </row>
    <row r="49" spans="3:11" x14ac:dyDescent="0.2">
      <c r="C49" s="155" t="s">
        <v>27</v>
      </c>
      <c r="D49" s="422">
        <f t="shared" ref="D49:K49" ca="1" si="11">D47*3</f>
        <v>2059.1737848351863</v>
      </c>
      <c r="E49" s="423">
        <f t="shared" ca="1" si="11"/>
        <v>1029.5868924175932</v>
      </c>
      <c r="F49" s="423">
        <f t="shared" ca="1" si="11"/>
        <v>686.39126161172885</v>
      </c>
      <c r="G49" s="423">
        <f t="shared" ca="1" si="11"/>
        <v>1029.5868924175932</v>
      </c>
      <c r="H49" s="423">
        <f t="shared" ca="1" si="11"/>
        <v>549.11300928938294</v>
      </c>
      <c r="I49" s="423">
        <f t="shared" ca="1" si="11"/>
        <v>411.83475696703721</v>
      </c>
      <c r="J49" s="423">
        <f t="shared" ca="1" si="11"/>
        <v>411.83475696703721</v>
      </c>
      <c r="K49" s="423">
        <f t="shared" ca="1" si="11"/>
        <v>686.39126161172885</v>
      </c>
    </row>
    <row r="50" spans="3:11" x14ac:dyDescent="0.2">
      <c r="C50" s="155" t="s">
        <v>28</v>
      </c>
      <c r="D50" s="422">
        <f t="shared" ref="D50:K50" ca="1" si="12">D47*6</f>
        <v>4118.3475696703726</v>
      </c>
      <c r="E50" s="423">
        <f t="shared" ca="1" si="12"/>
        <v>2059.1737848351863</v>
      </c>
      <c r="F50" s="423">
        <f t="shared" ca="1" si="12"/>
        <v>1372.7825232234577</v>
      </c>
      <c r="G50" s="423">
        <f t="shared" ca="1" si="12"/>
        <v>2059.1737848351863</v>
      </c>
      <c r="H50" s="423">
        <f t="shared" ca="1" si="12"/>
        <v>1098.2260185787659</v>
      </c>
      <c r="I50" s="423">
        <f t="shared" ca="1" si="12"/>
        <v>823.66951393407442</v>
      </c>
      <c r="J50" s="423">
        <f t="shared" ca="1" si="12"/>
        <v>823.66951393407442</v>
      </c>
      <c r="K50" s="423">
        <f t="shared" ca="1" si="12"/>
        <v>1372.7825232234577</v>
      </c>
    </row>
    <row r="51" spans="3:11" x14ac:dyDescent="0.2">
      <c r="C51" s="155" t="s">
        <v>29</v>
      </c>
      <c r="D51" s="422">
        <f t="shared" ref="D51:K51" ca="1" si="13">D47*12</f>
        <v>8236.6951393407453</v>
      </c>
      <c r="E51" s="423">
        <f t="shared" ca="1" si="13"/>
        <v>4118.3475696703726</v>
      </c>
      <c r="F51" s="423">
        <f t="shared" ca="1" si="13"/>
        <v>2745.5650464469154</v>
      </c>
      <c r="G51" s="423">
        <f t="shared" ca="1" si="13"/>
        <v>4118.3475696703726</v>
      </c>
      <c r="H51" s="423">
        <f t="shared" ca="1" si="13"/>
        <v>2196.4520371575318</v>
      </c>
      <c r="I51" s="423">
        <f t="shared" ca="1" si="13"/>
        <v>1647.3390278681488</v>
      </c>
      <c r="J51" s="423">
        <f t="shared" ca="1" si="13"/>
        <v>1647.3390278681488</v>
      </c>
      <c r="K51" s="423">
        <f t="shared" ca="1" si="13"/>
        <v>2745.5650464469154</v>
      </c>
    </row>
    <row r="52" spans="3:11" x14ac:dyDescent="0.2">
      <c r="C52" s="143" t="s">
        <v>30</v>
      </c>
      <c r="D52" s="509">
        <f t="shared" ref="D52:K52" ca="1" si="14">D47*14</f>
        <v>9609.4776625642025</v>
      </c>
      <c r="E52" s="510">
        <f t="shared" ca="1" si="14"/>
        <v>4804.7388312821013</v>
      </c>
      <c r="F52" s="510">
        <f t="shared" ca="1" si="14"/>
        <v>3203.1592208547345</v>
      </c>
      <c r="G52" s="510">
        <f t="shared" ca="1" si="14"/>
        <v>4804.7388312821013</v>
      </c>
      <c r="H52" s="510">
        <f t="shared" ca="1" si="14"/>
        <v>2562.5273766837872</v>
      </c>
      <c r="I52" s="510">
        <f t="shared" ca="1" si="14"/>
        <v>1921.8955325128404</v>
      </c>
      <c r="J52" s="510">
        <f t="shared" ca="1" si="14"/>
        <v>1921.8955325128404</v>
      </c>
      <c r="K52" s="510">
        <f t="shared" ca="1" si="14"/>
        <v>3203.1592208547345</v>
      </c>
    </row>
    <row r="53" spans="3:11" x14ac:dyDescent="0.2">
      <c r="C53" s="155" t="s">
        <v>31</v>
      </c>
      <c r="D53" s="422">
        <f t="shared" ref="D53:K53" ca="1" si="15">D52*2</f>
        <v>19218.955325128405</v>
      </c>
      <c r="E53" s="423">
        <f t="shared" ca="1" si="15"/>
        <v>9609.4776625642025</v>
      </c>
      <c r="F53" s="423">
        <f t="shared" ca="1" si="15"/>
        <v>6406.318441709469</v>
      </c>
      <c r="G53" s="423">
        <f t="shared" ca="1" si="15"/>
        <v>9609.4776625642025</v>
      </c>
      <c r="H53" s="423">
        <f t="shared" ca="1" si="15"/>
        <v>5125.0547533675744</v>
      </c>
      <c r="I53" s="423">
        <f t="shared" ca="1" si="15"/>
        <v>3843.7910650256808</v>
      </c>
      <c r="J53" s="423">
        <f t="shared" ca="1" si="15"/>
        <v>3843.7910650256808</v>
      </c>
      <c r="K53" s="423">
        <f t="shared" ca="1" si="15"/>
        <v>6406.318441709469</v>
      </c>
    </row>
    <row r="54" spans="3:11" x14ac:dyDescent="0.2">
      <c r="C54" s="155" t="s">
        <v>32</v>
      </c>
      <c r="D54" s="422">
        <f t="shared" ref="D54:K54" ca="1" si="16">D53+D52</f>
        <v>28828.432987692606</v>
      </c>
      <c r="E54" s="423">
        <f t="shared" ca="1" si="16"/>
        <v>14414.216493846303</v>
      </c>
      <c r="F54" s="423">
        <f t="shared" ca="1" si="16"/>
        <v>9609.4776625642044</v>
      </c>
      <c r="G54" s="423">
        <f t="shared" ca="1" si="16"/>
        <v>14414.216493846303</v>
      </c>
      <c r="H54" s="423">
        <f t="shared" ca="1" si="16"/>
        <v>7687.5821300513617</v>
      </c>
      <c r="I54" s="423">
        <f t="shared" ca="1" si="16"/>
        <v>5765.6865975385208</v>
      </c>
      <c r="J54" s="423">
        <f t="shared" ca="1" si="16"/>
        <v>5765.6865975385208</v>
      </c>
      <c r="K54" s="423">
        <f t="shared" ca="1" si="16"/>
        <v>9609.4776625642044</v>
      </c>
    </row>
    <row r="55" spans="3:11" x14ac:dyDescent="0.2">
      <c r="C55" s="155" t="s">
        <v>33</v>
      </c>
      <c r="D55" s="422">
        <f ca="1">D53+D53</f>
        <v>38437.91065025681</v>
      </c>
      <c r="E55" s="423">
        <f t="shared" ref="E55:K55" ca="1" si="17">E54+E52</f>
        <v>19218.955325128405</v>
      </c>
      <c r="F55" s="423">
        <f t="shared" ca="1" si="17"/>
        <v>12812.636883418938</v>
      </c>
      <c r="G55" s="423">
        <f t="shared" ca="1" si="17"/>
        <v>19218.955325128405</v>
      </c>
      <c r="H55" s="423">
        <f t="shared" ca="1" si="17"/>
        <v>10250.109506735149</v>
      </c>
      <c r="I55" s="423">
        <f t="shared" ca="1" si="17"/>
        <v>7687.5821300513617</v>
      </c>
      <c r="J55" s="423">
        <f t="shared" ca="1" si="17"/>
        <v>7687.5821300513617</v>
      </c>
      <c r="K55" s="423">
        <f t="shared" ca="1" si="17"/>
        <v>12812.636883418938</v>
      </c>
    </row>
    <row r="56" spans="3:11" x14ac:dyDescent="0.2">
      <c r="C56" s="155" t="s">
        <v>34</v>
      </c>
      <c r="D56" s="422">
        <f ca="1">D54+D53</f>
        <v>48047.388312821015</v>
      </c>
      <c r="E56" s="423">
        <f t="shared" ref="E56:K56" ca="1" si="18">E55+E52</f>
        <v>24023.694156410507</v>
      </c>
      <c r="F56" s="423">
        <f t="shared" ca="1" si="18"/>
        <v>16015.796104273672</v>
      </c>
      <c r="G56" s="423">
        <f t="shared" ca="1" si="18"/>
        <v>24023.694156410507</v>
      </c>
      <c r="H56" s="423">
        <f t="shared" ca="1" si="18"/>
        <v>12812.636883418936</v>
      </c>
      <c r="I56" s="423">
        <f t="shared" ca="1" si="18"/>
        <v>9609.4776625642025</v>
      </c>
      <c r="J56" s="423">
        <f t="shared" ca="1" si="18"/>
        <v>9609.4776625642025</v>
      </c>
      <c r="K56" s="423">
        <f t="shared" ca="1" si="18"/>
        <v>16015.796104273672</v>
      </c>
    </row>
    <row r="57" spans="3:11" x14ac:dyDescent="0.2">
      <c r="C57" s="155" t="s">
        <v>35</v>
      </c>
      <c r="D57" s="422">
        <f ca="1">D54+D54</f>
        <v>57656.865975385212</v>
      </c>
      <c r="E57" s="423">
        <f t="shared" ref="E57:K57" ca="1" si="19">E56+E52</f>
        <v>28828.432987692609</v>
      </c>
      <c r="F57" s="423">
        <f t="shared" ca="1" si="19"/>
        <v>19218.955325128405</v>
      </c>
      <c r="G57" s="423">
        <f t="shared" ca="1" si="19"/>
        <v>28828.432987692609</v>
      </c>
      <c r="H57" s="423">
        <f t="shared" ca="1" si="19"/>
        <v>15375.164260102723</v>
      </c>
      <c r="I57" s="423">
        <f t="shared" ca="1" si="19"/>
        <v>11531.373195077043</v>
      </c>
      <c r="J57" s="423">
        <f t="shared" ca="1" si="19"/>
        <v>11531.373195077043</v>
      </c>
      <c r="K57" s="423">
        <f t="shared" ca="1" si="19"/>
        <v>19218.955325128405</v>
      </c>
    </row>
    <row r="58" spans="3:11" x14ac:dyDescent="0.2">
      <c r="C58" s="155" t="s">
        <v>36</v>
      </c>
      <c r="D58" s="422">
        <f ca="1">D54+D55</f>
        <v>67266.343637949409</v>
      </c>
      <c r="E58" s="423">
        <f t="shared" ref="E58:K58" ca="1" si="20">E57+E52</f>
        <v>33633.171818974712</v>
      </c>
      <c r="F58" s="423">
        <f t="shared" ca="1" si="20"/>
        <v>22422.114545983139</v>
      </c>
      <c r="G58" s="423">
        <f t="shared" ca="1" si="20"/>
        <v>33633.171818974712</v>
      </c>
      <c r="H58" s="423">
        <f t="shared" ca="1" si="20"/>
        <v>17937.691636786512</v>
      </c>
      <c r="I58" s="423">
        <f t="shared" ca="1" si="20"/>
        <v>13453.268727589884</v>
      </c>
      <c r="J58" s="423">
        <f t="shared" ca="1" si="20"/>
        <v>13453.268727589884</v>
      </c>
      <c r="K58" s="423">
        <f t="shared" ca="1" si="20"/>
        <v>22422.114545983139</v>
      </c>
    </row>
    <row r="59" spans="3:11" x14ac:dyDescent="0.2">
      <c r="C59" s="155" t="s">
        <v>37</v>
      </c>
      <c r="D59" s="422">
        <f t="shared" ref="D59:K59" ca="1" si="21">D58+D52</f>
        <v>76875.821300513606</v>
      </c>
      <c r="E59" s="423">
        <f t="shared" ca="1" si="21"/>
        <v>38437.91065025681</v>
      </c>
      <c r="F59" s="423">
        <f t="shared" ca="1" si="21"/>
        <v>25625.273766837872</v>
      </c>
      <c r="G59" s="423">
        <f t="shared" ca="1" si="21"/>
        <v>38437.91065025681</v>
      </c>
      <c r="H59" s="423">
        <f t="shared" ca="1" si="21"/>
        <v>20500.219013470298</v>
      </c>
      <c r="I59" s="423">
        <f t="shared" ca="1" si="21"/>
        <v>15375.164260102725</v>
      </c>
      <c r="J59" s="423">
        <f t="shared" ca="1" si="21"/>
        <v>15375.164260102725</v>
      </c>
      <c r="K59" s="423">
        <f t="shared" ca="1" si="21"/>
        <v>25625.273766837872</v>
      </c>
    </row>
    <row r="60" spans="3:11" x14ac:dyDescent="0.2">
      <c r="C60" s="155" t="s">
        <v>38</v>
      </c>
      <c r="D60" s="422">
        <f t="shared" ref="D60:K60" ca="1" si="22">D59+D52</f>
        <v>86485.298963077803</v>
      </c>
      <c r="E60" s="423">
        <f t="shared" ca="1" si="22"/>
        <v>43242.649481538909</v>
      </c>
      <c r="F60" s="423">
        <f t="shared" ca="1" si="22"/>
        <v>28828.432987692606</v>
      </c>
      <c r="G60" s="423">
        <f t="shared" ca="1" si="22"/>
        <v>43242.649481538909</v>
      </c>
      <c r="H60" s="423">
        <f t="shared" ca="1" si="22"/>
        <v>23062.746390154083</v>
      </c>
      <c r="I60" s="423">
        <f t="shared" ca="1" si="22"/>
        <v>17297.059792615564</v>
      </c>
      <c r="J60" s="423">
        <f t="shared" ca="1" si="22"/>
        <v>17297.059792615564</v>
      </c>
      <c r="K60" s="423">
        <f t="shared" ca="1" si="22"/>
        <v>28828.432987692606</v>
      </c>
    </row>
    <row r="61" spans="3:11" x14ac:dyDescent="0.2">
      <c r="C61" s="155" t="s">
        <v>39</v>
      </c>
      <c r="D61" s="422">
        <f t="shared" ref="D61:K61" ca="1" si="23">D60+D52</f>
        <v>96094.776625642</v>
      </c>
      <c r="E61" s="423">
        <f t="shared" ca="1" si="23"/>
        <v>48047.388312821007</v>
      </c>
      <c r="F61" s="423">
        <f t="shared" ca="1" si="23"/>
        <v>32031.592208547339</v>
      </c>
      <c r="G61" s="423">
        <f t="shared" ca="1" si="23"/>
        <v>48047.388312821007</v>
      </c>
      <c r="H61" s="423">
        <f t="shared" ca="1" si="23"/>
        <v>25625.273766837869</v>
      </c>
      <c r="I61" s="423">
        <f t="shared" ca="1" si="23"/>
        <v>19218.955325128405</v>
      </c>
      <c r="J61" s="423">
        <f t="shared" ca="1" si="23"/>
        <v>19218.955325128405</v>
      </c>
      <c r="K61" s="423">
        <f t="shared" ca="1" si="23"/>
        <v>32031.592208547339</v>
      </c>
    </row>
    <row r="62" spans="3:11" x14ac:dyDescent="0.2">
      <c r="C62" s="155" t="s">
        <v>40</v>
      </c>
      <c r="D62" s="422">
        <f t="shared" ref="D62:K62" ca="1" si="24">D61*2</f>
        <v>192189.553251284</v>
      </c>
      <c r="E62" s="423">
        <f t="shared" ca="1" si="24"/>
        <v>96094.776625642015</v>
      </c>
      <c r="F62" s="423">
        <f t="shared" ca="1" si="24"/>
        <v>64063.184417094679</v>
      </c>
      <c r="G62" s="423">
        <f t="shared" ca="1" si="24"/>
        <v>96094.776625642015</v>
      </c>
      <c r="H62" s="423">
        <f t="shared" ca="1" si="24"/>
        <v>51250.547533675737</v>
      </c>
      <c r="I62" s="423">
        <f t="shared" ca="1" si="24"/>
        <v>38437.91065025681</v>
      </c>
      <c r="J62" s="423">
        <f t="shared" ca="1" si="24"/>
        <v>38437.91065025681</v>
      </c>
      <c r="K62" s="423">
        <f t="shared" ca="1" si="24"/>
        <v>64063.184417094679</v>
      </c>
    </row>
    <row r="63" spans="3:11" ht="10.8" thickBot="1" x14ac:dyDescent="0.25">
      <c r="C63" s="154" t="s">
        <v>41</v>
      </c>
      <c r="D63" s="422">
        <f t="shared" ref="D63:K63" ca="1" si="25">D62+D61</f>
        <v>288284.32987692603</v>
      </c>
      <c r="E63" s="423">
        <f t="shared" ca="1" si="25"/>
        <v>144142.16493846301</v>
      </c>
      <c r="F63" s="423">
        <f t="shared" ca="1" si="25"/>
        <v>96094.776625642015</v>
      </c>
      <c r="G63" s="423">
        <f t="shared" ca="1" si="25"/>
        <v>144142.16493846301</v>
      </c>
      <c r="H63" s="423">
        <f t="shared" ca="1" si="25"/>
        <v>76875.821300513606</v>
      </c>
      <c r="I63" s="423">
        <f t="shared" ca="1" si="25"/>
        <v>57656.865975385212</v>
      </c>
      <c r="J63" s="423">
        <f t="shared" ca="1" si="25"/>
        <v>57656.865975385212</v>
      </c>
      <c r="K63" s="423">
        <f t="shared" ca="1" si="25"/>
        <v>96094.776625642015</v>
      </c>
    </row>
    <row r="64" spans="3:11" x14ac:dyDescent="0.2">
      <c r="H64" s="45"/>
      <c r="I64" s="45"/>
      <c r="J64" s="45"/>
      <c r="K64" s="45"/>
    </row>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row r="73" s="1" customFormat="1" x14ac:dyDescent="0.2"/>
    <row r="74" s="1" customFormat="1" x14ac:dyDescent="0.2"/>
    <row r="75" s="1" customFormat="1" x14ac:dyDescent="0.2"/>
    <row r="76" s="1" customFormat="1" x14ac:dyDescent="0.2"/>
    <row r="77" s="1" customFormat="1" x14ac:dyDescent="0.2"/>
    <row r="78" s="1" customFormat="1" x14ac:dyDescent="0.2"/>
    <row r="79" s="1" customFormat="1" x14ac:dyDescent="0.2"/>
    <row r="80" s="1" customFormat="1" x14ac:dyDescent="0.2"/>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sheetData>
  <conditionalFormatting sqref="D10:F26 H10:K26">
    <cfRule type="dataBar" priority="62">
      <dataBar>
        <cfvo type="min"/>
        <cfvo type="max"/>
        <color rgb="FFD6007B"/>
      </dataBar>
    </cfRule>
    <cfRule type="dataBar" priority="71">
      <dataBar>
        <cfvo type="min"/>
        <cfvo type="max"/>
        <color rgb="FFD6007B"/>
      </dataBar>
    </cfRule>
    <cfRule type="dataBar" priority="53">
      <dataBar>
        <cfvo type="min"/>
        <cfvo type="max"/>
        <color rgb="FFD6007B"/>
      </dataBar>
    </cfRule>
    <cfRule type="dataBar" priority="8">
      <dataBar>
        <cfvo type="min"/>
        <cfvo type="max"/>
        <color rgb="FFD6007B"/>
      </dataBar>
    </cfRule>
    <cfRule type="dataBar" priority="35">
      <dataBar>
        <cfvo type="min"/>
        <cfvo type="max"/>
        <color rgb="FFD6007B"/>
      </dataBar>
    </cfRule>
    <cfRule type="dataBar" priority="44">
      <dataBar>
        <cfvo type="min"/>
        <cfvo type="max"/>
        <color rgb="FFD6007B"/>
      </dataBar>
    </cfRule>
    <cfRule type="dataBar" priority="17">
      <dataBar>
        <cfvo type="min"/>
        <cfvo type="max"/>
        <color rgb="FFD6007B"/>
      </dataBar>
    </cfRule>
    <cfRule type="dataBar" priority="80">
      <dataBar>
        <cfvo type="min"/>
        <cfvo type="max"/>
        <color rgb="FFD6007B"/>
      </dataBar>
    </cfRule>
    <cfRule type="dataBar" priority="26">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fRule type="colorScale" priority="34">
      <colorScale>
        <cfvo type="min"/>
        <cfvo type="percentile" val="50"/>
        <cfvo type="max"/>
        <color rgb="FFF8696B"/>
        <color rgb="FFFFEB84"/>
        <color rgb="FF63BE7B"/>
      </colorScale>
    </cfRule>
    <cfRule type="colorScale" priority="61">
      <colorScale>
        <cfvo type="min"/>
        <cfvo type="percentile" val="50"/>
        <cfvo type="max"/>
        <color rgb="FFF8696B"/>
        <color rgb="FFFFEB84"/>
        <color rgb="FF63BE7B"/>
      </colorScale>
    </cfRule>
    <cfRule type="colorScale" priority="52">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fRule type="colorScale" priority="43">
      <colorScale>
        <cfvo type="min"/>
        <cfvo type="percentile" val="50"/>
        <cfvo type="max"/>
        <color rgb="FFF8696B"/>
        <color rgb="FFFFEB84"/>
        <color rgb="FF63BE7B"/>
      </colorScale>
    </cfRule>
    <cfRule type="colorScale" priority="79">
      <colorScale>
        <cfvo type="min"/>
        <cfvo type="percentile" val="50"/>
        <cfvo type="max"/>
        <color rgb="FFF8696B"/>
        <color rgb="FFFFEB84"/>
        <color rgb="FF63BE7B"/>
      </colorScale>
    </cfRule>
    <cfRule type="colorScale" priority="70">
      <colorScale>
        <cfvo type="min"/>
        <cfvo type="percentile" val="50"/>
        <cfvo type="max"/>
        <color rgb="FFF8696B"/>
        <color rgb="FFFFEB84"/>
        <color rgb="FF63BE7B"/>
      </colorScale>
    </cfRule>
    <cfRule type="colorScale" priority="25">
      <colorScale>
        <cfvo type="min"/>
        <cfvo type="percentile" val="50"/>
        <cfvo type="max"/>
        <color rgb="FFF8696B"/>
        <color rgb="FFFFEB84"/>
        <color rgb="FF63BE7B"/>
      </colorScale>
    </cfRule>
  </conditionalFormatting>
  <conditionalFormatting sqref="D28:J32">
    <cfRule type="dataBar" priority="60">
      <dataBar>
        <cfvo type="min"/>
        <cfvo type="max"/>
        <color rgb="FF008AEF"/>
      </dataBar>
    </cfRule>
    <cfRule type="dataBar" priority="51">
      <dataBar>
        <cfvo type="min"/>
        <cfvo type="max"/>
        <color rgb="FF008AEF"/>
      </dataBar>
    </cfRule>
    <cfRule type="dataBar" priority="6">
      <dataBar>
        <cfvo type="min"/>
        <cfvo type="max"/>
        <color rgb="FF008AEF"/>
      </dataBar>
    </cfRule>
    <cfRule type="dataBar" priority="33">
      <dataBar>
        <cfvo type="min"/>
        <cfvo type="max"/>
        <color rgb="FF008AEF"/>
      </dataBar>
    </cfRule>
    <cfRule type="dataBar" priority="15">
      <dataBar>
        <cfvo type="min"/>
        <cfvo type="max"/>
        <color rgb="FF008AEF"/>
      </dataBar>
    </cfRule>
    <cfRule type="dataBar" priority="78">
      <dataBar>
        <cfvo type="min"/>
        <cfvo type="max"/>
        <color rgb="FF008AEF"/>
      </dataBar>
    </cfRule>
    <cfRule type="dataBar" priority="42">
      <dataBar>
        <cfvo type="min"/>
        <cfvo type="max"/>
        <color rgb="FF008AEF"/>
      </dataBar>
    </cfRule>
    <cfRule type="dataBar" priority="24">
      <dataBar>
        <cfvo type="min"/>
        <cfvo type="max"/>
        <color rgb="FF008AEF"/>
      </dataBar>
    </cfRule>
    <cfRule type="dataBar" priority="69">
      <dataBar>
        <cfvo type="min"/>
        <cfvo type="max"/>
        <color rgb="FF008AEF"/>
      </dataBar>
    </cfRule>
  </conditionalFormatting>
  <conditionalFormatting sqref="D33:J37">
    <cfRule type="colorScale" priority="67">
      <colorScale>
        <cfvo type="min"/>
        <cfvo type="percentile" val="50"/>
        <cfvo type="max"/>
        <color rgb="FFF8696B"/>
        <color rgb="FFFFEB84"/>
        <color rgb="FF63BE7B"/>
      </colorScale>
    </cfRule>
    <cfRule type="colorScale" priority="76">
      <colorScale>
        <cfvo type="min"/>
        <cfvo type="percentile" val="50"/>
        <cfvo type="max"/>
        <color rgb="FFF8696B"/>
        <color rgb="FFFFEB84"/>
        <color rgb="FF63BE7B"/>
      </colorScale>
    </cfRule>
    <cfRule type="colorScale" priority="22">
      <colorScale>
        <cfvo type="min"/>
        <cfvo type="percentile" val="50"/>
        <cfvo type="max"/>
        <color rgb="FFF8696B"/>
        <color rgb="FFFFEB84"/>
        <color rgb="FF63BE7B"/>
      </colorScale>
    </cfRule>
    <cfRule type="colorScale" priority="4">
      <colorScale>
        <cfvo type="min"/>
        <cfvo type="percentile" val="50"/>
        <cfvo type="max"/>
        <color rgb="FFF8696B"/>
        <color rgb="FFFFEB84"/>
        <color rgb="FF63BE7B"/>
      </colorScale>
    </cfRule>
    <cfRule type="colorScale" priority="40">
      <colorScale>
        <cfvo type="min"/>
        <cfvo type="percentile" val="50"/>
        <cfvo type="max"/>
        <color rgb="FFF8696B"/>
        <color rgb="FFFFEB84"/>
        <color rgb="FF63BE7B"/>
      </colorScale>
    </cfRule>
    <cfRule type="colorScale" priority="31">
      <colorScale>
        <cfvo type="min"/>
        <cfvo type="percentile" val="50"/>
        <cfvo type="max"/>
        <color rgb="FFF8696B"/>
        <color rgb="FFFFEB84"/>
        <color rgb="FF63BE7B"/>
      </colorScale>
    </cfRule>
    <cfRule type="colorScale" priority="49">
      <colorScale>
        <cfvo type="min"/>
        <cfvo type="percentile" val="50"/>
        <cfvo type="max"/>
        <color rgb="FFF8696B"/>
        <color rgb="FFFFEB84"/>
        <color rgb="FF63BE7B"/>
      </colorScale>
    </cfRule>
    <cfRule type="colorScale" priority="58">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onditionalFormatting>
  <conditionalFormatting sqref="D36:J36">
    <cfRule type="colorScale" priority="77">
      <colorScale>
        <cfvo type="min"/>
        <cfvo type="percentile" val="50"/>
        <cfvo type="max"/>
        <color rgb="FFF8696B"/>
        <color rgb="FFFFEB84"/>
        <color rgb="FF63BE7B"/>
      </colorScale>
    </cfRule>
    <cfRule type="colorScale" priority="5">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fRule type="colorScale" priority="23">
      <colorScale>
        <cfvo type="min"/>
        <cfvo type="percentile" val="50"/>
        <cfvo type="max"/>
        <color rgb="FFF8696B"/>
        <color rgb="FFFFEB84"/>
        <color rgb="FF63BE7B"/>
      </colorScale>
    </cfRule>
    <cfRule type="colorScale" priority="50">
      <colorScale>
        <cfvo type="min"/>
        <cfvo type="percentile" val="50"/>
        <cfvo type="max"/>
        <color rgb="FFF8696B"/>
        <color rgb="FFFFEB84"/>
        <color rgb="FF63BE7B"/>
      </colorScale>
    </cfRule>
    <cfRule type="colorScale" priority="41">
      <colorScale>
        <cfvo type="min"/>
        <cfvo type="percentile" val="50"/>
        <cfvo type="max"/>
        <color rgb="FFF8696B"/>
        <color rgb="FFFFEB84"/>
        <color rgb="FF63BE7B"/>
      </colorScale>
    </cfRule>
    <cfRule type="colorScale" priority="32">
      <colorScale>
        <cfvo type="min"/>
        <cfvo type="percentile" val="50"/>
        <cfvo type="max"/>
        <color rgb="FFF8696B"/>
        <color rgb="FFFFEB84"/>
        <color rgb="FF63BE7B"/>
      </colorScale>
    </cfRule>
    <cfRule type="colorScale" priority="59">
      <colorScale>
        <cfvo type="min"/>
        <cfvo type="percentile" val="50"/>
        <cfvo type="max"/>
        <color rgb="FFF8696B"/>
        <color rgb="FFFFEB84"/>
        <color rgb="FF63BE7B"/>
      </colorScale>
    </cfRule>
    <cfRule type="colorScale" priority="68">
      <colorScale>
        <cfvo type="min"/>
        <cfvo type="percentile" val="50"/>
        <cfvo type="max"/>
        <color rgb="FFF8696B"/>
        <color rgb="FFFFEB84"/>
        <color rgb="FF63BE7B"/>
      </colorScale>
    </cfRule>
  </conditionalFormatting>
  <conditionalFormatting sqref="D37:J37">
    <cfRule type="dataBar" priority="21">
      <dataBar>
        <cfvo type="min"/>
        <cfvo type="max"/>
        <color rgb="FFFF555A"/>
      </dataBar>
    </cfRule>
    <cfRule type="dataBar" priority="3">
      <dataBar>
        <cfvo type="min"/>
        <cfvo type="max"/>
        <color rgb="FFFF555A"/>
      </dataBar>
    </cfRule>
    <cfRule type="dataBar" priority="66">
      <dataBar>
        <cfvo type="min"/>
        <cfvo type="max"/>
        <color rgb="FFFF555A"/>
      </dataBar>
    </cfRule>
    <cfRule type="dataBar" priority="12">
      <dataBar>
        <cfvo type="min"/>
        <cfvo type="max"/>
        <color rgb="FFFF555A"/>
      </dataBar>
    </cfRule>
    <cfRule type="dataBar" priority="57">
      <dataBar>
        <cfvo type="min"/>
        <cfvo type="max"/>
        <color rgb="FFFF555A"/>
      </dataBar>
    </cfRule>
    <cfRule type="dataBar" priority="75">
      <dataBar>
        <cfvo type="min"/>
        <cfvo type="max"/>
        <color rgb="FFFF555A"/>
      </dataBar>
    </cfRule>
    <cfRule type="dataBar" priority="48">
      <dataBar>
        <cfvo type="min"/>
        <cfvo type="max"/>
        <color rgb="FFFF555A"/>
      </dataBar>
    </cfRule>
    <cfRule type="dataBar" priority="39">
      <dataBar>
        <cfvo type="min"/>
        <cfvo type="max"/>
        <color rgb="FFFF555A"/>
      </dataBar>
    </cfRule>
    <cfRule type="dataBar" priority="30">
      <dataBar>
        <cfvo type="min"/>
        <cfvo type="max"/>
        <color rgb="FFFF555A"/>
      </dataBar>
    </cfRule>
  </conditionalFormatting>
  <conditionalFormatting sqref="D47:K63">
    <cfRule type="dataBar" priority="9">
      <dataBar>
        <cfvo type="min"/>
        <cfvo type="max"/>
        <color rgb="FF638EC6"/>
      </dataBar>
    </cfRule>
  </conditionalFormatting>
  <conditionalFormatting sqref="D52:K68">
    <cfRule type="dataBar" priority="54">
      <dataBar>
        <cfvo type="min"/>
        <cfvo type="max"/>
        <color rgb="FF638EC6"/>
      </dataBar>
    </cfRule>
    <cfRule type="dataBar" priority="18">
      <dataBar>
        <cfvo type="min"/>
        <cfvo type="max"/>
        <color rgb="FF638EC6"/>
      </dataBar>
    </cfRule>
    <cfRule type="dataBar" priority="36">
      <dataBar>
        <cfvo type="min"/>
        <cfvo type="max"/>
        <color rgb="FF638EC6"/>
      </dataBar>
    </cfRule>
    <cfRule type="dataBar" priority="81">
      <dataBar>
        <cfvo type="min"/>
        <cfvo type="max"/>
        <color rgb="FF638EC6"/>
      </dataBar>
    </cfRule>
    <cfRule type="dataBar" priority="63">
      <dataBar>
        <cfvo type="min"/>
        <cfvo type="max"/>
        <color rgb="FF638EC6"/>
      </dataBar>
    </cfRule>
    <cfRule type="dataBar" priority="27">
      <dataBar>
        <cfvo type="min"/>
        <cfvo type="max"/>
        <color rgb="FF638EC6"/>
      </dataBar>
    </cfRule>
    <cfRule type="dataBar" priority="45">
      <dataBar>
        <cfvo type="min"/>
        <cfvo type="max"/>
        <color rgb="FF638EC6"/>
      </dataBar>
    </cfRule>
    <cfRule type="dataBar" priority="72">
      <dataBar>
        <cfvo type="min"/>
        <cfvo type="max"/>
        <color rgb="FF638EC6"/>
      </dataBar>
    </cfRule>
  </conditionalFormatting>
  <conditionalFormatting sqref="J45">
    <cfRule type="dataBar" priority="2">
      <dataBar>
        <cfvo type="min"/>
        <cfvo type="max"/>
        <color rgb="FFD6007B"/>
      </dataBar>
    </cfRule>
    <cfRule type="dataBar" priority="1">
      <dataBar>
        <cfvo type="min"/>
        <cfvo type="max"/>
        <color rgb="FF638EC6"/>
      </dataBar>
    </cfRule>
  </conditionalFormatting>
  <conditionalFormatting sqref="J50">
    <cfRule type="dataBar" priority="64">
      <dataBar>
        <cfvo type="min"/>
        <cfvo type="max"/>
        <color rgb="FF638EC6"/>
      </dataBar>
    </cfRule>
    <cfRule type="dataBar" priority="65">
      <dataBar>
        <cfvo type="min"/>
        <cfvo type="max"/>
        <color rgb="FFD6007B"/>
      </dataBar>
    </cfRule>
    <cfRule type="dataBar" priority="56">
      <dataBar>
        <cfvo type="min"/>
        <cfvo type="max"/>
        <color rgb="FFD6007B"/>
      </dataBar>
    </cfRule>
    <cfRule type="dataBar" priority="37">
      <dataBar>
        <cfvo type="min"/>
        <cfvo type="max"/>
        <color rgb="FF638EC6"/>
      </dataBar>
    </cfRule>
    <cfRule type="dataBar" priority="55">
      <dataBar>
        <cfvo type="min"/>
        <cfvo type="max"/>
        <color rgb="FF638EC6"/>
      </dataBar>
    </cfRule>
    <cfRule type="dataBar" priority="29">
      <dataBar>
        <cfvo type="min"/>
        <cfvo type="max"/>
        <color rgb="FFD6007B"/>
      </dataBar>
    </cfRule>
    <cfRule type="dataBar" priority="47">
      <dataBar>
        <cfvo type="min"/>
        <cfvo type="max"/>
        <color rgb="FFD6007B"/>
      </dataBar>
    </cfRule>
    <cfRule type="dataBar" priority="28">
      <dataBar>
        <cfvo type="min"/>
        <cfvo type="max"/>
        <color rgb="FF638EC6"/>
      </dataBar>
    </cfRule>
    <cfRule type="dataBar" priority="38">
      <dataBar>
        <cfvo type="min"/>
        <cfvo type="max"/>
        <color rgb="FFD6007B"/>
      </dataBar>
    </cfRule>
    <cfRule type="dataBar" priority="73">
      <dataBar>
        <cfvo type="min"/>
        <cfvo type="max"/>
        <color rgb="FF638EC6"/>
      </dataBar>
    </cfRule>
    <cfRule type="dataBar" priority="74">
      <dataBar>
        <cfvo type="min"/>
        <cfvo type="max"/>
        <color rgb="FFD6007B"/>
      </dataBar>
    </cfRule>
    <cfRule type="dataBar" priority="46">
      <dataBar>
        <cfvo type="min"/>
        <cfvo type="max"/>
        <color rgb="FF638EC6"/>
      </dataBar>
    </cfRule>
    <cfRule type="dataBar" priority="10">
      <dataBar>
        <cfvo type="min"/>
        <cfvo type="max"/>
        <color rgb="FF638EC6"/>
      </dataBar>
    </cfRule>
    <cfRule type="dataBar" priority="11">
      <dataBar>
        <cfvo type="min"/>
        <cfvo type="max"/>
        <color rgb="FFD6007B"/>
      </dataBar>
    </cfRule>
    <cfRule type="dataBar" priority="20">
      <dataBar>
        <cfvo type="min"/>
        <cfvo type="max"/>
        <color rgb="FFD6007B"/>
      </dataBar>
    </cfRule>
    <cfRule type="dataBar" priority="19">
      <dataBar>
        <cfvo type="min"/>
        <cfvo type="max"/>
        <color rgb="FF638EC6"/>
      </dataBar>
    </cfRule>
  </conditionalFormatting>
  <hyperlinks>
    <hyperlink ref="A4" r:id="rId1" tooltip="Spain" display="http://en.wikipedia.org/wiki/Spain" xr:uid="{00000000-0004-0000-0B00-000000000000}"/>
  </hyperlinks>
  <pageMargins left="0.7" right="0.7" top="0.75" bottom="0.75" header="0.3" footer="0.3"/>
  <pageSetup paperSize="9" orientation="portrait" horizontalDpi="300" verticalDpi="300" r:id="rId2"/>
  <drawing r:id="rId3"/>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10"/>
  <sheetViews>
    <sheetView workbookViewId="0">
      <selection activeCell="B5" sqref="B5"/>
    </sheetView>
  </sheetViews>
  <sheetFormatPr defaultColWidth="9" defaultRowHeight="10.199999999999999" x14ac:dyDescent="0.2"/>
  <cols>
    <col min="1" max="1" width="13.44140625" style="1" customWidth="1"/>
    <col min="2" max="2" width="14.77734375" style="1" customWidth="1"/>
    <col min="3" max="3" width="15.33203125" style="1" customWidth="1"/>
    <col min="4" max="4" width="16.66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132</v>
      </c>
      <c r="B1" s="195"/>
      <c r="C1" s="177"/>
      <c r="D1" s="190" t="str">
        <f>'Simple Explain'!C1</f>
        <v>The FUTURO-Plan 2001 to 2025 - 1 x 14 x 30 for</v>
      </c>
      <c r="E1" s="178"/>
      <c r="F1" s="178"/>
      <c r="G1" s="191" t="str">
        <f>A10</f>
        <v>GDP (PPP)</v>
      </c>
      <c r="H1" s="179"/>
      <c r="I1" s="179"/>
      <c r="J1" s="180"/>
    </row>
    <row r="2" spans="1:11" ht="11.4" x14ac:dyDescent="0.2">
      <c r="C2" s="181" t="s">
        <v>0</v>
      </c>
      <c r="D2" s="3"/>
      <c r="E2" s="3"/>
      <c r="F2" s="3"/>
      <c r="G2" s="3"/>
      <c r="H2" s="3"/>
      <c r="I2" s="4"/>
      <c r="J2" s="182"/>
    </row>
    <row r="3" spans="1:11" ht="16.350000000000001" customHeight="1" thickBot="1" x14ac:dyDescent="0.35">
      <c r="B3" s="197" t="s">
        <v>83</v>
      </c>
      <c r="C3" s="183"/>
      <c r="D3" s="184" t="s">
        <v>1</v>
      </c>
      <c r="E3" s="184"/>
      <c r="F3" s="184"/>
      <c r="G3" s="184"/>
      <c r="H3" s="184"/>
      <c r="I3" s="184"/>
      <c r="J3" s="185"/>
    </row>
    <row r="4" spans="1:11" ht="13.8" thickBot="1" x14ac:dyDescent="0.3">
      <c r="A4" s="204" t="s">
        <v>132</v>
      </c>
      <c r="B4" s="198" t="s">
        <v>189</v>
      </c>
      <c r="C4" s="175"/>
      <c r="D4" s="8" t="s">
        <v>2</v>
      </c>
      <c r="E4" s="8" t="s">
        <v>3</v>
      </c>
      <c r="F4" s="8" t="s">
        <v>4</v>
      </c>
      <c r="G4" s="176" t="s">
        <v>5</v>
      </c>
      <c r="H4" s="10" t="s">
        <v>6</v>
      </c>
      <c r="I4" s="10" t="s">
        <v>7</v>
      </c>
      <c r="J4" s="10"/>
      <c r="K4" s="11"/>
    </row>
    <row r="5" spans="1:11" ht="13.8" thickBot="1" x14ac:dyDescent="0.3">
      <c r="A5" s="12"/>
      <c r="B5" s="12"/>
      <c r="C5" s="13" t="s">
        <v>8</v>
      </c>
      <c r="D5" s="211">
        <v>1</v>
      </c>
      <c r="E5" s="903">
        <f ca="1">D5*C6</f>
        <v>244647.85714285713</v>
      </c>
      <c r="F5" s="903">
        <f ca="1">E5*14</f>
        <v>3425070</v>
      </c>
      <c r="G5" s="395">
        <v>1</v>
      </c>
      <c r="H5" s="903">
        <f ca="1">F5*30</f>
        <v>102752100</v>
      </c>
      <c r="I5" s="904">
        <f ca="1">E26</f>
        <v>41100840</v>
      </c>
      <c r="J5" s="905">
        <f ca="1">F26</f>
        <v>61651260</v>
      </c>
      <c r="K5" s="19"/>
    </row>
    <row r="6" spans="1:11" ht="15.6" x14ac:dyDescent="0.3">
      <c r="A6" s="151" t="s">
        <v>9</v>
      </c>
      <c r="B6" s="900">
        <f ca="1">D5*C6</f>
        <v>244647.85714285713</v>
      </c>
      <c r="C6" s="233">
        <f ca="1">B7/C7</f>
        <v>244647.85714285713</v>
      </c>
      <c r="D6" s="20" t="s">
        <v>10</v>
      </c>
      <c r="E6" s="21"/>
      <c r="F6" s="21"/>
      <c r="G6" s="1009" t="e" vm="5">
        <v>#VALUE!</v>
      </c>
      <c r="H6" s="23" t="s">
        <v>11</v>
      </c>
      <c r="I6" s="24" t="s">
        <v>12</v>
      </c>
      <c r="J6" s="24" t="s">
        <v>13</v>
      </c>
      <c r="K6" s="25"/>
    </row>
    <row r="7" spans="1:11" ht="14.4" x14ac:dyDescent="0.3">
      <c r="A7" s="162" t="s">
        <v>14</v>
      </c>
      <c r="B7" s="901">
        <f ca="1">35310*G7</f>
        <v>3425070</v>
      </c>
      <c r="C7" s="27">
        <v>14</v>
      </c>
      <c r="D7"/>
      <c r="E7" s="28"/>
      <c r="F7"/>
      <c r="G7" s="310" cm="1">
        <f t="array" aca="1" ref="G7" ca="1">_FV(G6,"Price")</f>
        <v>97</v>
      </c>
      <c r="H7"/>
      <c r="I7" s="30"/>
      <c r="J7"/>
      <c r="K7" s="31"/>
    </row>
    <row r="8" spans="1:11" ht="13.8" thickBot="1" x14ac:dyDescent="0.3">
      <c r="A8" s="150" t="s">
        <v>15</v>
      </c>
      <c r="B8" s="902">
        <f ca="1">B7*C8</f>
        <v>102752100</v>
      </c>
      <c r="C8" s="33">
        <v>30</v>
      </c>
      <c r="D8" s="34" t="s">
        <v>16</v>
      </c>
      <c r="E8" s="34"/>
      <c r="F8" s="34"/>
      <c r="G8" s="35"/>
      <c r="H8" s="34" t="s">
        <v>17</v>
      </c>
      <c r="I8" s="34"/>
      <c r="J8" s="34"/>
      <c r="K8" s="34"/>
    </row>
    <row r="9" spans="1:11" ht="10.8" thickBot="1" x14ac:dyDescent="0.25">
      <c r="A9" s="138"/>
      <c r="C9" s="221" t="s">
        <v>18</v>
      </c>
      <c r="D9" s="36" t="s">
        <v>19</v>
      </c>
      <c r="E9" s="37" t="s">
        <v>20</v>
      </c>
      <c r="F9" s="142" t="s">
        <v>13</v>
      </c>
      <c r="G9" s="152" t="s">
        <v>18</v>
      </c>
      <c r="H9" s="36" t="s">
        <v>21</v>
      </c>
      <c r="I9" s="36" t="s">
        <v>22</v>
      </c>
      <c r="J9" s="36" t="s">
        <v>23</v>
      </c>
      <c r="K9" s="36" t="s">
        <v>24</v>
      </c>
    </row>
    <row r="10" spans="1:11" x14ac:dyDescent="0.2">
      <c r="A10" s="893" t="s">
        <v>163</v>
      </c>
      <c r="B10" s="888" t="s">
        <v>156</v>
      </c>
      <c r="C10" s="222" t="s">
        <v>25</v>
      </c>
      <c r="D10" s="906">
        <f ca="1">E5</f>
        <v>244647.85714285713</v>
      </c>
      <c r="E10" s="907">
        <f ca="1">D10/100*40</f>
        <v>97859.142857142855</v>
      </c>
      <c r="F10" s="908">
        <f ca="1">D10/100*60</f>
        <v>146788.71428571429</v>
      </c>
      <c r="G10" s="425" t="s">
        <v>25</v>
      </c>
      <c r="H10" s="906">
        <f ca="1">E10/100*35</f>
        <v>34250.699999999997</v>
      </c>
      <c r="I10" s="907">
        <f ca="1">E10/100*10</f>
        <v>9785.9142857142851</v>
      </c>
      <c r="J10" s="907">
        <f ca="1">E10/100*10</f>
        <v>9785.9142857142851</v>
      </c>
      <c r="K10" s="907">
        <f ca="1">E10/100*45</f>
        <v>44036.614285714284</v>
      </c>
    </row>
    <row r="11" spans="1:11" x14ac:dyDescent="0.2">
      <c r="A11" s="889" t="s">
        <v>157</v>
      </c>
      <c r="B11" s="890" t="s">
        <v>179</v>
      </c>
      <c r="C11" s="222" t="s">
        <v>26</v>
      </c>
      <c r="D11" s="906">
        <f ca="1">D10*2</f>
        <v>489295.71428571426</v>
      </c>
      <c r="E11" s="907">
        <f ca="1">E10*2</f>
        <v>195718.28571428571</v>
      </c>
      <c r="F11" s="908">
        <f ca="1">F10*2</f>
        <v>293577.42857142858</v>
      </c>
      <c r="G11" s="425" t="s">
        <v>26</v>
      </c>
      <c r="H11" s="906">
        <f ca="1">H10*2</f>
        <v>68501.399999999994</v>
      </c>
      <c r="I11" s="907">
        <f ca="1">I10*2</f>
        <v>19571.82857142857</v>
      </c>
      <c r="J11" s="907">
        <f ca="1">J10*2</f>
        <v>19571.82857142857</v>
      </c>
      <c r="K11" s="907">
        <f ca="1">K10*2</f>
        <v>88073.228571428568</v>
      </c>
    </row>
    <row r="12" spans="1:11" ht="10.8" thickBot="1" x14ac:dyDescent="0.25">
      <c r="A12" s="891" t="s">
        <v>162</v>
      </c>
      <c r="B12" s="892" t="s">
        <v>180</v>
      </c>
      <c r="C12" s="222" t="s">
        <v>27</v>
      </c>
      <c r="D12" s="906">
        <f ca="1">D10*3</f>
        <v>733943.57142857136</v>
      </c>
      <c r="E12" s="907">
        <f ca="1">E10*3</f>
        <v>293577.42857142858</v>
      </c>
      <c r="F12" s="908">
        <f ca="1">F10*3</f>
        <v>440366.14285714284</v>
      </c>
      <c r="G12" s="425" t="s">
        <v>27</v>
      </c>
      <c r="H12" s="906">
        <f ca="1">H10*3</f>
        <v>102752.09999999999</v>
      </c>
      <c r="I12" s="907">
        <f ca="1">I10*3</f>
        <v>29357.742857142854</v>
      </c>
      <c r="J12" s="907">
        <f ca="1">J10*3</f>
        <v>29357.742857142854</v>
      </c>
      <c r="K12" s="907">
        <f ca="1">K10*3</f>
        <v>132109.84285714285</v>
      </c>
    </row>
    <row r="13" spans="1:11" x14ac:dyDescent="0.2">
      <c r="C13" s="222" t="s">
        <v>28</v>
      </c>
      <c r="D13" s="906">
        <f ca="1">D10*6</f>
        <v>1467887.1428571427</v>
      </c>
      <c r="E13" s="907">
        <f ca="1">E10*6</f>
        <v>587154.85714285716</v>
      </c>
      <c r="F13" s="908">
        <f ca="1">F10*6</f>
        <v>880732.28571428568</v>
      </c>
      <c r="G13" s="425" t="s">
        <v>28</v>
      </c>
      <c r="H13" s="906">
        <f ca="1">H10*6</f>
        <v>205504.19999999998</v>
      </c>
      <c r="I13" s="907">
        <f ca="1">I10*6</f>
        <v>58715.485714285707</v>
      </c>
      <c r="J13" s="907">
        <f ca="1">J10*6</f>
        <v>58715.485714285707</v>
      </c>
      <c r="K13" s="907">
        <f ca="1">K10*6</f>
        <v>264219.6857142857</v>
      </c>
    </row>
    <row r="14" spans="1:11" x14ac:dyDescent="0.2">
      <c r="A14" s="157"/>
      <c r="B14" s="157"/>
      <c r="C14" s="222" t="s">
        <v>29</v>
      </c>
      <c r="D14" s="906">
        <f ca="1">D10*12</f>
        <v>2935774.2857142854</v>
      </c>
      <c r="E14" s="907">
        <f ca="1">E10*12</f>
        <v>1174309.7142857143</v>
      </c>
      <c r="F14" s="908">
        <f ca="1">F10*12</f>
        <v>1761464.5714285714</v>
      </c>
      <c r="G14" s="425" t="s">
        <v>29</v>
      </c>
      <c r="H14" s="906">
        <f ca="1">H10*12</f>
        <v>411008.39999999997</v>
      </c>
      <c r="I14" s="907">
        <f ca="1">I10*12</f>
        <v>117430.97142857141</v>
      </c>
      <c r="J14" s="907">
        <f ca="1">J10*12</f>
        <v>117430.97142857141</v>
      </c>
      <c r="K14" s="907">
        <f ca="1">K10*12</f>
        <v>528439.37142857141</v>
      </c>
    </row>
    <row r="15" spans="1:11" x14ac:dyDescent="0.2">
      <c r="A15" s="157"/>
      <c r="B15" s="209"/>
      <c r="C15" s="223" t="s">
        <v>30</v>
      </c>
      <c r="D15" s="909">
        <f ca="1">D10*14</f>
        <v>3425070</v>
      </c>
      <c r="E15" s="910">
        <f ca="1">E10*14</f>
        <v>1370028</v>
      </c>
      <c r="F15" s="911">
        <f ca="1">F10*14</f>
        <v>2055042</v>
      </c>
      <c r="G15" s="432" t="s">
        <v>30</v>
      </c>
      <c r="H15" s="909">
        <f ca="1">H10*14</f>
        <v>479509.79999999993</v>
      </c>
      <c r="I15" s="910">
        <f ca="1">I10*14</f>
        <v>137002.79999999999</v>
      </c>
      <c r="J15" s="910">
        <f ca="1">J10*14</f>
        <v>137002.79999999999</v>
      </c>
      <c r="K15" s="910">
        <f ca="1">K10*14</f>
        <v>616512.6</v>
      </c>
    </row>
    <row r="16" spans="1:11" ht="12.9" customHeight="1" x14ac:dyDescent="0.2">
      <c r="A16" s="157"/>
      <c r="B16" s="210"/>
      <c r="C16" s="155" t="s">
        <v>31</v>
      </c>
      <c r="D16" s="906">
        <f ca="1">D15*2</f>
        <v>6850140</v>
      </c>
      <c r="E16" s="907">
        <f ca="1">E15*2</f>
        <v>2740056</v>
      </c>
      <c r="F16" s="908">
        <f ca="1">F15*2</f>
        <v>4110084</v>
      </c>
      <c r="G16" s="425" t="s">
        <v>31</v>
      </c>
      <c r="H16" s="906">
        <f ca="1">H15*2</f>
        <v>959019.59999999986</v>
      </c>
      <c r="I16" s="907">
        <f ca="1">I15*2</f>
        <v>274005.59999999998</v>
      </c>
      <c r="J16" s="907">
        <f ca="1">J15*2</f>
        <v>274005.59999999998</v>
      </c>
      <c r="K16" s="907">
        <f ca="1">K15*2</f>
        <v>1233025.2</v>
      </c>
    </row>
    <row r="17" spans="2:11" x14ac:dyDescent="0.2">
      <c r="C17" s="155" t="s">
        <v>32</v>
      </c>
      <c r="D17" s="906">
        <f ca="1">D16+D15</f>
        <v>10275210</v>
      </c>
      <c r="E17" s="907">
        <f ca="1">E16+E15</f>
        <v>4110084</v>
      </c>
      <c r="F17" s="908">
        <f ca="1">F16+F15</f>
        <v>6165126</v>
      </c>
      <c r="G17" s="425" t="s">
        <v>32</v>
      </c>
      <c r="H17" s="906">
        <f ca="1">H16+H15</f>
        <v>1438529.4</v>
      </c>
      <c r="I17" s="907">
        <f ca="1">I16+I15</f>
        <v>411008.39999999997</v>
      </c>
      <c r="J17" s="907">
        <f ca="1">J16+J15</f>
        <v>411008.39999999997</v>
      </c>
      <c r="K17" s="907">
        <f ca="1">K16+K15</f>
        <v>1849537.7999999998</v>
      </c>
    </row>
    <row r="18" spans="2:11" x14ac:dyDescent="0.2">
      <c r="C18" s="155" t="s">
        <v>33</v>
      </c>
      <c r="D18" s="906">
        <f ca="1">D16*2</f>
        <v>13700280</v>
      </c>
      <c r="E18" s="907">
        <f ca="1">E16+E16</f>
        <v>5480112</v>
      </c>
      <c r="F18" s="908">
        <f ca="1">F16+F16</f>
        <v>8220168</v>
      </c>
      <c r="G18" s="425" t="s">
        <v>33</v>
      </c>
      <c r="H18" s="906">
        <f ca="1">H16+H16</f>
        <v>1918039.1999999997</v>
      </c>
      <c r="I18" s="907">
        <f ca="1">I16+I16</f>
        <v>548011.19999999995</v>
      </c>
      <c r="J18" s="907">
        <f ca="1">J16+J16</f>
        <v>548011.19999999995</v>
      </c>
      <c r="K18" s="907">
        <f ca="1">K16+K16</f>
        <v>2466050.4</v>
      </c>
    </row>
    <row r="19" spans="2:11" x14ac:dyDescent="0.2">
      <c r="C19" s="155" t="s">
        <v>34</v>
      </c>
      <c r="D19" s="906">
        <f ca="1">D17+D16</f>
        <v>17125350</v>
      </c>
      <c r="E19" s="907">
        <f ca="1">E17+E16</f>
        <v>6850140</v>
      </c>
      <c r="F19" s="908">
        <f ca="1">F16+F17</f>
        <v>10275210</v>
      </c>
      <c r="G19" s="425" t="s">
        <v>34</v>
      </c>
      <c r="H19" s="906">
        <f ca="1">H17+H16</f>
        <v>2397549</v>
      </c>
      <c r="I19" s="907">
        <f ca="1">I16+I17</f>
        <v>685014</v>
      </c>
      <c r="J19" s="907">
        <f ca="1">J16+J17</f>
        <v>685014</v>
      </c>
      <c r="K19" s="907">
        <f ca="1">K18+K15</f>
        <v>3082563</v>
      </c>
    </row>
    <row r="20" spans="2:11" x14ac:dyDescent="0.2">
      <c r="C20" s="155" t="s">
        <v>35</v>
      </c>
      <c r="D20" s="906">
        <f ca="1">D17*2</f>
        <v>20550420</v>
      </c>
      <c r="E20" s="907">
        <f ca="1">E17+E17</f>
        <v>8220168</v>
      </c>
      <c r="F20" s="908">
        <f ca="1">F17+F17</f>
        <v>12330252</v>
      </c>
      <c r="G20" s="425" t="s">
        <v>35</v>
      </c>
      <c r="H20" s="906">
        <f ca="1">H17+H17</f>
        <v>2877058.8</v>
      </c>
      <c r="I20" s="907">
        <f ca="1">I17+I17</f>
        <v>822016.79999999993</v>
      </c>
      <c r="J20" s="907">
        <f ca="1">J17+J17</f>
        <v>822016.79999999993</v>
      </c>
      <c r="K20" s="907">
        <f ca="1">K19+K15</f>
        <v>3699075.6</v>
      </c>
    </row>
    <row r="21" spans="2:11" x14ac:dyDescent="0.2">
      <c r="C21" s="155" t="s">
        <v>36</v>
      </c>
      <c r="D21" s="906">
        <f ca="1">D18+D17</f>
        <v>23975490</v>
      </c>
      <c r="E21" s="907">
        <f ca="1">E18+E17</f>
        <v>9590196</v>
      </c>
      <c r="F21" s="908">
        <f ca="1">F18+F17</f>
        <v>14385294</v>
      </c>
      <c r="G21" s="425" t="s">
        <v>36</v>
      </c>
      <c r="H21" s="906">
        <f ca="1">H17+H18</f>
        <v>3356568.5999999996</v>
      </c>
      <c r="I21" s="907">
        <f ca="1">I18+I17</f>
        <v>959019.59999999986</v>
      </c>
      <c r="J21" s="907">
        <f ca="1">J18+J17</f>
        <v>959019.59999999986</v>
      </c>
      <c r="K21" s="907">
        <f ca="1">K20+K15</f>
        <v>4315588.2</v>
      </c>
    </row>
    <row r="22" spans="2:11" x14ac:dyDescent="0.2">
      <c r="C22" s="155" t="s">
        <v>37</v>
      </c>
      <c r="D22" s="906">
        <f ca="1">D18+D18</f>
        <v>27400560</v>
      </c>
      <c r="E22" s="907">
        <f ca="1">E18+E18</f>
        <v>10960224</v>
      </c>
      <c r="F22" s="908">
        <f ca="1">F18+F18</f>
        <v>16440336</v>
      </c>
      <c r="G22" s="425" t="s">
        <v>37</v>
      </c>
      <c r="H22" s="906">
        <f ca="1">H18+H18</f>
        <v>3836078.3999999994</v>
      </c>
      <c r="I22" s="907">
        <f ca="1">I18+I18</f>
        <v>1096022.3999999999</v>
      </c>
      <c r="J22" s="907">
        <f ca="1">J18+J18</f>
        <v>1096022.3999999999</v>
      </c>
      <c r="K22" s="907">
        <f ca="1">K21+K15</f>
        <v>4932100.8</v>
      </c>
    </row>
    <row r="23" spans="2:11" x14ac:dyDescent="0.2">
      <c r="C23" s="155" t="s">
        <v>38</v>
      </c>
      <c r="D23" s="906">
        <f ca="1">D18+D19</f>
        <v>30825630</v>
      </c>
      <c r="E23" s="907">
        <f ca="1">E19+E18</f>
        <v>12330252</v>
      </c>
      <c r="F23" s="908">
        <f ca="1">F19+F18</f>
        <v>18495378</v>
      </c>
      <c r="G23" s="425" t="s">
        <v>38</v>
      </c>
      <c r="H23" s="906">
        <f ca="1">H18+H19</f>
        <v>4315588.1999999993</v>
      </c>
      <c r="I23" s="907">
        <f ca="1">I19+I18</f>
        <v>1233025.2</v>
      </c>
      <c r="J23" s="907">
        <f ca="1">J19+J18</f>
        <v>1233025.2</v>
      </c>
      <c r="K23" s="907">
        <f ca="1">K22+K15</f>
        <v>5548613.3999999994</v>
      </c>
    </row>
    <row r="24" spans="2:11" x14ac:dyDescent="0.2">
      <c r="C24" s="155" t="s">
        <v>39</v>
      </c>
      <c r="D24" s="906">
        <f ca="1">D15*10</f>
        <v>34250700</v>
      </c>
      <c r="E24" s="907">
        <f ca="1">E19+E19</f>
        <v>13700280</v>
      </c>
      <c r="F24" s="908">
        <f ca="1">F19+F19</f>
        <v>20550420</v>
      </c>
      <c r="G24" s="425" t="s">
        <v>39</v>
      </c>
      <c r="H24" s="906">
        <f ca="1">H19+H19</f>
        <v>4795098</v>
      </c>
      <c r="I24" s="907">
        <f ca="1">I19+I19</f>
        <v>1370028</v>
      </c>
      <c r="J24" s="907">
        <f ca="1">J19+J19</f>
        <v>1370028</v>
      </c>
      <c r="K24" s="907">
        <f ca="1">K23+K15</f>
        <v>6165125.9999999991</v>
      </c>
    </row>
    <row r="25" spans="2:11" x14ac:dyDescent="0.2">
      <c r="C25" s="155" t="s">
        <v>40</v>
      </c>
      <c r="D25" s="906">
        <f ca="1">D24*2</f>
        <v>68501400</v>
      </c>
      <c r="E25" s="907">
        <f ca="1">E24*2</f>
        <v>27400560</v>
      </c>
      <c r="F25" s="908">
        <f ca="1">F24*2</f>
        <v>41100840</v>
      </c>
      <c r="G25" s="425" t="s">
        <v>40</v>
      </c>
      <c r="H25" s="906">
        <f ca="1">H24*2</f>
        <v>9590196</v>
      </c>
      <c r="I25" s="907">
        <f ca="1">I24*2</f>
        <v>2740056</v>
      </c>
      <c r="J25" s="907">
        <f ca="1">J24*2</f>
        <v>2740056</v>
      </c>
      <c r="K25" s="907">
        <f ca="1">K24*2</f>
        <v>12330251.999999998</v>
      </c>
    </row>
    <row r="26" spans="2:11" ht="10.8" thickBot="1" x14ac:dyDescent="0.25">
      <c r="C26" s="154" t="s">
        <v>41</v>
      </c>
      <c r="D26" s="912">
        <f ca="1">D25+D24</f>
        <v>102752100</v>
      </c>
      <c r="E26" s="913">
        <f ca="1">E25+E24</f>
        <v>41100840</v>
      </c>
      <c r="F26" s="914">
        <f ca="1">F25+F24</f>
        <v>61651260</v>
      </c>
      <c r="G26" s="438" t="s">
        <v>41</v>
      </c>
      <c r="H26" s="912">
        <f ca="1">H25+H24</f>
        <v>14385294</v>
      </c>
      <c r="I26" s="907">
        <f ca="1">I25+I24</f>
        <v>4110084</v>
      </c>
      <c r="J26" s="907">
        <f ca="1">J25+J24</f>
        <v>4110084</v>
      </c>
      <c r="K26" s="907">
        <f ca="1">K25+K24</f>
        <v>18495377.999999996</v>
      </c>
    </row>
    <row r="27" spans="2:11" x14ac:dyDescent="0.2">
      <c r="B27" s="43" t="s">
        <v>126</v>
      </c>
      <c r="C27" s="106"/>
      <c r="D27" s="394"/>
      <c r="E27" s="394"/>
      <c r="F27" s="394"/>
      <c r="G27" s="394"/>
      <c r="H27" s="441"/>
      <c r="I27" s="442"/>
      <c r="J27" s="442"/>
      <c r="K27" s="442"/>
    </row>
    <row r="28" spans="2:11" x14ac:dyDescent="0.2">
      <c r="C28" s="46" t="s">
        <v>42</v>
      </c>
      <c r="D28" s="915">
        <v>0.04</v>
      </c>
      <c r="E28" s="915">
        <v>0.05</v>
      </c>
      <c r="F28" s="915">
        <v>0.06</v>
      </c>
      <c r="G28" s="915">
        <v>7.0000000000000007E-2</v>
      </c>
      <c r="H28" s="915">
        <v>0.08</v>
      </c>
      <c r="I28" s="915">
        <v>0.09</v>
      </c>
      <c r="J28" s="915">
        <v>0.1</v>
      </c>
      <c r="K28" s="444" t="s">
        <v>43</v>
      </c>
    </row>
    <row r="29" spans="2:11" x14ac:dyDescent="0.2">
      <c r="B29" s="49" t="s">
        <v>44</v>
      </c>
      <c r="C29" s="907">
        <f ca="1">D26</f>
        <v>102752100</v>
      </c>
      <c r="D29" s="907">
        <f ca="1">C29/100*4</f>
        <v>4110084</v>
      </c>
      <c r="E29" s="907">
        <f ca="1">C29/100*5</f>
        <v>5137605</v>
      </c>
      <c r="F29" s="907">
        <f ca="1">C29/100*6</f>
        <v>6165126</v>
      </c>
      <c r="G29" s="907">
        <f ca="1">C29/100*7</f>
        <v>7192647</v>
      </c>
      <c r="H29" s="907">
        <f ca="1">C29/100*8</f>
        <v>8220168</v>
      </c>
      <c r="I29" s="907">
        <f ca="1">C29/100*9</f>
        <v>9247689</v>
      </c>
      <c r="J29" s="907">
        <f ca="1">C29/100*10</f>
        <v>10275210</v>
      </c>
      <c r="K29" s="447"/>
    </row>
    <row r="30" spans="2:11" x14ac:dyDescent="0.2">
      <c r="B30" s="53" t="s">
        <v>45</v>
      </c>
      <c r="C30" s="54" t="s">
        <v>46</v>
      </c>
      <c r="D30" s="916">
        <f ca="1">D15</f>
        <v>3425070</v>
      </c>
      <c r="E30" s="916">
        <f ca="1">D15</f>
        <v>3425070</v>
      </c>
      <c r="F30" s="916">
        <f ca="1">D15</f>
        <v>3425070</v>
      </c>
      <c r="G30" s="916">
        <f ca="1">D15</f>
        <v>3425070</v>
      </c>
      <c r="H30" s="916">
        <f ca="1">D15</f>
        <v>3425070</v>
      </c>
      <c r="I30" s="916">
        <f ca="1">D15</f>
        <v>3425070</v>
      </c>
      <c r="J30" s="916">
        <f ca="1">D15</f>
        <v>3425070</v>
      </c>
      <c r="K30" s="447"/>
    </row>
    <row r="31" spans="2:11" x14ac:dyDescent="0.2">
      <c r="B31" s="53" t="s">
        <v>47</v>
      </c>
      <c r="C31" s="56" t="s">
        <v>48</v>
      </c>
      <c r="D31" s="907">
        <f t="shared" ref="D31:J31" ca="1" si="0">D29-D30</f>
        <v>685014</v>
      </c>
      <c r="E31" s="907">
        <f t="shared" ca="1" si="0"/>
        <v>1712535</v>
      </c>
      <c r="F31" s="907">
        <f t="shared" ca="1" si="0"/>
        <v>2740056</v>
      </c>
      <c r="G31" s="907">
        <f t="shared" ca="1" si="0"/>
        <v>3767577</v>
      </c>
      <c r="H31" s="907">
        <f t="shared" ca="1" si="0"/>
        <v>4795098</v>
      </c>
      <c r="I31" s="907">
        <f t="shared" ca="1" si="0"/>
        <v>5822619</v>
      </c>
      <c r="J31" s="907">
        <f t="shared" ca="1" si="0"/>
        <v>6850140</v>
      </c>
      <c r="K31" s="447"/>
    </row>
    <row r="32" spans="2:11" ht="10.8" thickBot="1" x14ac:dyDescent="0.25">
      <c r="B32" s="57"/>
      <c r="C32" s="453" t="s">
        <v>161</v>
      </c>
      <c r="D32" s="913">
        <f t="shared" ref="D32:J32" ca="1" si="1">D31/100*10</f>
        <v>68501.400000000009</v>
      </c>
      <c r="E32" s="913">
        <f t="shared" ca="1" si="1"/>
        <v>171253.5</v>
      </c>
      <c r="F32" s="913">
        <f t="shared" ca="1" si="1"/>
        <v>274005.60000000003</v>
      </c>
      <c r="G32" s="913">
        <f t="shared" ca="1" si="1"/>
        <v>376757.69999999995</v>
      </c>
      <c r="H32" s="913">
        <f t="shared" ca="1" si="1"/>
        <v>479509.80000000005</v>
      </c>
      <c r="I32" s="913">
        <f t="shared" ca="1" si="1"/>
        <v>582261.9</v>
      </c>
      <c r="J32" s="913">
        <f t="shared" ca="1" si="1"/>
        <v>685014</v>
      </c>
      <c r="K32" s="454"/>
    </row>
    <row r="33" spans="2:11" x14ac:dyDescent="0.2">
      <c r="B33" s="60" t="s">
        <v>50</v>
      </c>
      <c r="C33" s="61" t="s">
        <v>51</v>
      </c>
      <c r="D33" s="917">
        <f t="shared" ref="D33:J36" ca="1" si="2">D29*30</f>
        <v>123302520</v>
      </c>
      <c r="E33" s="917">
        <f t="shared" ca="1" si="2"/>
        <v>154128150</v>
      </c>
      <c r="F33" s="917">
        <f t="shared" ca="1" si="2"/>
        <v>184953780</v>
      </c>
      <c r="G33" s="917">
        <f t="shared" ca="1" si="2"/>
        <v>215779410</v>
      </c>
      <c r="H33" s="917">
        <f t="shared" ca="1" si="2"/>
        <v>246605040</v>
      </c>
      <c r="I33" s="917">
        <f t="shared" ca="1" si="2"/>
        <v>277430670</v>
      </c>
      <c r="J33" s="918">
        <f t="shared" ca="1" si="2"/>
        <v>308256300</v>
      </c>
      <c r="K33" s="459"/>
    </row>
    <row r="34" spans="2:11" x14ac:dyDescent="0.2">
      <c r="B34" s="65" t="s">
        <v>50</v>
      </c>
      <c r="C34" s="66" t="s">
        <v>52</v>
      </c>
      <c r="D34" s="919">
        <f t="shared" ca="1" si="2"/>
        <v>102752100</v>
      </c>
      <c r="E34" s="919">
        <f t="shared" ca="1" si="2"/>
        <v>102752100</v>
      </c>
      <c r="F34" s="919">
        <f t="shared" ca="1" si="2"/>
        <v>102752100</v>
      </c>
      <c r="G34" s="919">
        <f t="shared" ca="1" si="2"/>
        <v>102752100</v>
      </c>
      <c r="H34" s="919">
        <f t="shared" ca="1" si="2"/>
        <v>102752100</v>
      </c>
      <c r="I34" s="919">
        <f t="shared" ca="1" si="2"/>
        <v>102752100</v>
      </c>
      <c r="J34" s="920">
        <f t="shared" ca="1" si="2"/>
        <v>102752100</v>
      </c>
      <c r="K34" s="464"/>
    </row>
    <row r="35" spans="2:11" x14ac:dyDescent="0.2">
      <c r="B35" s="70" t="s">
        <v>50</v>
      </c>
      <c r="C35" s="71" t="s">
        <v>53</v>
      </c>
      <c r="D35" s="921">
        <f t="shared" ca="1" si="2"/>
        <v>20550420</v>
      </c>
      <c r="E35" s="921">
        <f t="shared" ca="1" si="2"/>
        <v>51376050</v>
      </c>
      <c r="F35" s="921">
        <f t="shared" ca="1" si="2"/>
        <v>82201680</v>
      </c>
      <c r="G35" s="921">
        <f t="shared" ca="1" si="2"/>
        <v>113027310</v>
      </c>
      <c r="H35" s="921">
        <f t="shared" ca="1" si="2"/>
        <v>143852940</v>
      </c>
      <c r="I35" s="921">
        <f t="shared" ca="1" si="2"/>
        <v>174678570</v>
      </c>
      <c r="J35" s="922">
        <f t="shared" ca="1" si="2"/>
        <v>205504200</v>
      </c>
      <c r="K35" s="469"/>
    </row>
    <row r="36" spans="2:11" ht="10.8" thickBot="1" x14ac:dyDescent="0.25">
      <c r="B36" s="75" t="s">
        <v>50</v>
      </c>
      <c r="C36" s="226" t="s">
        <v>49</v>
      </c>
      <c r="D36" s="923">
        <f t="shared" ca="1" si="2"/>
        <v>2055042.0000000002</v>
      </c>
      <c r="E36" s="923">
        <f t="shared" ca="1" si="2"/>
        <v>5137605</v>
      </c>
      <c r="F36" s="923">
        <f t="shared" ca="1" si="2"/>
        <v>8220168.0000000009</v>
      </c>
      <c r="G36" s="923">
        <f t="shared" ca="1" si="2"/>
        <v>11302730.999999998</v>
      </c>
      <c r="H36" s="923">
        <f t="shared" ca="1" si="2"/>
        <v>14385294.000000002</v>
      </c>
      <c r="I36" s="923">
        <f t="shared" ca="1" si="2"/>
        <v>17467857</v>
      </c>
      <c r="J36" s="923">
        <f t="shared" ca="1" si="2"/>
        <v>20550420</v>
      </c>
      <c r="K36" s="473"/>
    </row>
    <row r="37" spans="2:11" x14ac:dyDescent="0.2">
      <c r="B37" s="227"/>
      <c r="C37" s="228" t="s">
        <v>54</v>
      </c>
      <c r="D37" s="924">
        <f t="shared" ref="D37:J37" ca="1" si="3">D31</f>
        <v>685014</v>
      </c>
      <c r="E37" s="925">
        <f t="shared" ca="1" si="3"/>
        <v>1712535</v>
      </c>
      <c r="F37" s="925">
        <f t="shared" ca="1" si="3"/>
        <v>2740056</v>
      </c>
      <c r="G37" s="925">
        <f t="shared" ca="1" si="3"/>
        <v>3767577</v>
      </c>
      <c r="H37" s="925">
        <f t="shared" ca="1" si="3"/>
        <v>4795098</v>
      </c>
      <c r="I37" s="925">
        <f t="shared" ca="1" si="3"/>
        <v>5822619</v>
      </c>
      <c r="J37" s="925">
        <f t="shared" ca="1" si="3"/>
        <v>6850140</v>
      </c>
      <c r="K37" s="478"/>
    </row>
    <row r="38" spans="2:11" ht="11.4" x14ac:dyDescent="0.2">
      <c r="B38" s="166"/>
      <c r="C38" s="84" t="s">
        <v>55</v>
      </c>
      <c r="D38" s="926">
        <f t="shared" ref="D38:J38" ca="1" si="4">D37/100*20</f>
        <v>137002.80000000002</v>
      </c>
      <c r="E38" s="927">
        <f t="shared" ca="1" si="4"/>
        <v>342507</v>
      </c>
      <c r="F38" s="927">
        <f t="shared" ca="1" si="4"/>
        <v>548011.20000000007</v>
      </c>
      <c r="G38" s="927">
        <f t="shared" ca="1" si="4"/>
        <v>753515.39999999991</v>
      </c>
      <c r="H38" s="927">
        <f t="shared" ca="1" si="4"/>
        <v>959019.60000000009</v>
      </c>
      <c r="I38" s="927">
        <f t="shared" ca="1" si="4"/>
        <v>1164523.8</v>
      </c>
      <c r="J38" s="927">
        <f t="shared" ca="1" si="4"/>
        <v>1370028</v>
      </c>
      <c r="K38" s="482"/>
    </row>
    <row r="39" spans="2:11" ht="13.2" x14ac:dyDescent="0.25">
      <c r="B39" s="168"/>
      <c r="C39" s="88" t="s">
        <v>56</v>
      </c>
      <c r="D39" s="926">
        <f t="shared" ref="D39:J39" ca="1" si="5">D37/100*40</f>
        <v>274005.60000000003</v>
      </c>
      <c r="E39" s="927">
        <f t="shared" ca="1" si="5"/>
        <v>685014</v>
      </c>
      <c r="F39" s="927">
        <f t="shared" ca="1" si="5"/>
        <v>1096022.4000000001</v>
      </c>
      <c r="G39" s="927">
        <f t="shared" ca="1" si="5"/>
        <v>1507030.7999999998</v>
      </c>
      <c r="H39" s="927">
        <f t="shared" ca="1" si="5"/>
        <v>1918039.2000000002</v>
      </c>
      <c r="I39" s="927">
        <f t="shared" ca="1" si="5"/>
        <v>2329047.6</v>
      </c>
      <c r="J39" s="927">
        <f t="shared" ca="1" si="5"/>
        <v>2740056</v>
      </c>
      <c r="K39" s="485"/>
    </row>
    <row r="40" spans="2:11" ht="11.4" x14ac:dyDescent="0.2">
      <c r="B40" s="166"/>
      <c r="C40" s="84" t="s">
        <v>57</v>
      </c>
      <c r="D40" s="926">
        <f t="shared" ref="D40:J40" ca="1" si="6">D37/100*40</f>
        <v>274005.60000000003</v>
      </c>
      <c r="E40" s="927">
        <f t="shared" ca="1" si="6"/>
        <v>685014</v>
      </c>
      <c r="F40" s="927">
        <f t="shared" ca="1" si="6"/>
        <v>1096022.4000000001</v>
      </c>
      <c r="G40" s="927">
        <f t="shared" ca="1" si="6"/>
        <v>1507030.7999999998</v>
      </c>
      <c r="H40" s="927">
        <f t="shared" ca="1" si="6"/>
        <v>1918039.2000000002</v>
      </c>
      <c r="I40" s="927">
        <f t="shared" ca="1" si="6"/>
        <v>2329047.6</v>
      </c>
      <c r="J40" s="927">
        <f t="shared" ca="1" si="6"/>
        <v>2740056</v>
      </c>
      <c r="K40" s="485"/>
    </row>
    <row r="41" spans="2:11" s="96" customFormat="1" ht="11.4" x14ac:dyDescent="0.2">
      <c r="B41" s="170"/>
      <c r="C41" s="92" t="s">
        <v>58</v>
      </c>
      <c r="D41" s="928">
        <f ca="1">D37/100*4</f>
        <v>27400.560000000001</v>
      </c>
      <c r="E41" s="929">
        <f ca="1">E37/100*5</f>
        <v>85626.75</v>
      </c>
      <c r="F41" s="929">
        <f ca="1">F37/100*6</f>
        <v>164403.36000000002</v>
      </c>
      <c r="G41" s="929">
        <f ca="1">F37/100*7</f>
        <v>191803.92</v>
      </c>
      <c r="H41" s="929">
        <f ca="1">F37/100*8</f>
        <v>219204.48000000001</v>
      </c>
      <c r="I41" s="929">
        <f ca="1">F37/100*9</f>
        <v>246605.04</v>
      </c>
      <c r="J41" s="929">
        <f ca="1">F37/100*10</f>
        <v>274005.60000000003</v>
      </c>
      <c r="K41" s="490"/>
    </row>
    <row r="42" spans="2:11" ht="11.4" x14ac:dyDescent="0.2">
      <c r="B42" s="166"/>
      <c r="C42" s="97" t="s">
        <v>59</v>
      </c>
      <c r="D42" s="930">
        <f t="shared" ref="D42:J42" ca="1" si="7">D37+D41</f>
        <v>712414.56</v>
      </c>
      <c r="E42" s="931">
        <f t="shared" ca="1" si="7"/>
        <v>1798161.75</v>
      </c>
      <c r="F42" s="931">
        <f t="shared" ca="1" si="7"/>
        <v>2904459.36</v>
      </c>
      <c r="G42" s="931">
        <f t="shared" ca="1" si="7"/>
        <v>3959380.92</v>
      </c>
      <c r="H42" s="931">
        <f t="shared" ca="1" si="7"/>
        <v>5014302.4800000004</v>
      </c>
      <c r="I42" s="931">
        <f t="shared" ca="1" si="7"/>
        <v>6069224.04</v>
      </c>
      <c r="J42" s="931">
        <f t="shared" ca="1" si="7"/>
        <v>7124145.5999999996</v>
      </c>
      <c r="K42" s="495"/>
    </row>
    <row r="43" spans="2:11" ht="11.4" x14ac:dyDescent="0.2">
      <c r="B43" s="101"/>
      <c r="C43" s="102" t="s">
        <v>60</v>
      </c>
      <c r="D43" s="932">
        <f ca="1">D35*D28</f>
        <v>822016.8</v>
      </c>
      <c r="E43" s="932">
        <f t="shared" ref="E43:J43" ca="1" si="8">E35*E28</f>
        <v>2568802.5</v>
      </c>
      <c r="F43" s="932">
        <f t="shared" ca="1" si="8"/>
        <v>4932100.8</v>
      </c>
      <c r="G43" s="932">
        <f t="shared" ca="1" si="8"/>
        <v>7911911.7000000011</v>
      </c>
      <c r="H43" s="932">
        <f t="shared" ca="1" si="8"/>
        <v>11508235.200000001</v>
      </c>
      <c r="I43" s="932">
        <f t="shared" ca="1" si="8"/>
        <v>15721071.299999999</v>
      </c>
      <c r="J43" s="932">
        <f t="shared" ca="1" si="8"/>
        <v>20550420</v>
      </c>
      <c r="K43" s="499"/>
    </row>
    <row r="44" spans="2:11" ht="12" thickBot="1" x14ac:dyDescent="0.25">
      <c r="B44" s="101"/>
      <c r="C44" s="102" t="s">
        <v>61</v>
      </c>
      <c r="D44" s="933">
        <f ca="1">D35+D43</f>
        <v>21372436.800000001</v>
      </c>
      <c r="E44" s="933">
        <f t="shared" ref="E44:J44" ca="1" si="9">E35+E43</f>
        <v>53944852.5</v>
      </c>
      <c r="F44" s="933">
        <f t="shared" ca="1" si="9"/>
        <v>87133780.799999997</v>
      </c>
      <c r="G44" s="933">
        <f t="shared" ca="1" si="9"/>
        <v>120939221.7</v>
      </c>
      <c r="H44" s="933">
        <f t="shared" ca="1" si="9"/>
        <v>155361175.19999999</v>
      </c>
      <c r="I44" s="933">
        <f t="shared" ca="1" si="9"/>
        <v>190399641.30000001</v>
      </c>
      <c r="J44" s="933">
        <f t="shared" ca="1" si="9"/>
        <v>226054620</v>
      </c>
      <c r="K44" s="440"/>
    </row>
    <row r="45" spans="2:11" ht="13.8" thickBot="1" x14ac:dyDescent="0.3">
      <c r="D45" s="501" t="s">
        <v>65</v>
      </c>
      <c r="E45" s="501"/>
      <c r="F45" s="501"/>
      <c r="G45" s="501"/>
      <c r="H45" s="502"/>
      <c r="I45" s="503" t="s">
        <v>66</v>
      </c>
      <c r="J45" s="934">
        <f ca="1">F10</f>
        <v>146788.71428571429</v>
      </c>
      <c r="K45" s="505" t="s">
        <v>67</v>
      </c>
    </row>
    <row r="46" spans="2:11" ht="10.8" thickBot="1" x14ac:dyDescent="0.25">
      <c r="C46" s="230" t="s">
        <v>18</v>
      </c>
      <c r="D46" s="507" t="s">
        <v>68</v>
      </c>
      <c r="E46" s="507" t="s">
        <v>69</v>
      </c>
      <c r="F46" s="507" t="s">
        <v>70</v>
      </c>
      <c r="G46" s="507" t="s">
        <v>71</v>
      </c>
      <c r="H46" s="507" t="s">
        <v>72</v>
      </c>
      <c r="I46" s="507" t="s">
        <v>73</v>
      </c>
      <c r="J46" s="508" t="s">
        <v>74</v>
      </c>
      <c r="K46" s="508" t="s">
        <v>75</v>
      </c>
    </row>
    <row r="47" spans="2:11" x14ac:dyDescent="0.2">
      <c r="C47" s="155" t="s">
        <v>25</v>
      </c>
      <c r="D47" s="906">
        <f ca="1">F10/100*30</f>
        <v>44036.614285714284</v>
      </c>
      <c r="E47" s="907">
        <f ca="1">F10/100*15</f>
        <v>22018.307142857142</v>
      </c>
      <c r="F47" s="907">
        <f ca="1">F10/100*10</f>
        <v>14678.871428571429</v>
      </c>
      <c r="G47" s="907">
        <f ca="1">F10/100*15</f>
        <v>22018.307142857142</v>
      </c>
      <c r="H47" s="907">
        <f ca="1">F10/100*8</f>
        <v>11743.097142857143</v>
      </c>
      <c r="I47" s="907">
        <f ca="1">F10/100*6</f>
        <v>8807.3228571428572</v>
      </c>
      <c r="J47" s="907">
        <f ca="1">F10/100*6</f>
        <v>8807.3228571428572</v>
      </c>
      <c r="K47" s="907">
        <f ca="1">F10/100*10</f>
        <v>14678.871428571429</v>
      </c>
    </row>
    <row r="48" spans="2:11" x14ac:dyDescent="0.2">
      <c r="C48" s="155" t="s">
        <v>26</v>
      </c>
      <c r="D48" s="906">
        <f t="shared" ref="D48:K48" ca="1" si="10">D47*2</f>
        <v>88073.228571428568</v>
      </c>
      <c r="E48" s="907">
        <f t="shared" ca="1" si="10"/>
        <v>44036.614285714284</v>
      </c>
      <c r="F48" s="907">
        <f t="shared" ca="1" si="10"/>
        <v>29357.742857142857</v>
      </c>
      <c r="G48" s="907">
        <f t="shared" ca="1" si="10"/>
        <v>44036.614285714284</v>
      </c>
      <c r="H48" s="907">
        <f t="shared" ca="1" si="10"/>
        <v>23486.194285714286</v>
      </c>
      <c r="I48" s="907">
        <f t="shared" ca="1" si="10"/>
        <v>17614.645714285714</v>
      </c>
      <c r="J48" s="907">
        <f t="shared" ca="1" si="10"/>
        <v>17614.645714285714</v>
      </c>
      <c r="K48" s="907">
        <f t="shared" ca="1" si="10"/>
        <v>29357.742857142857</v>
      </c>
    </row>
    <row r="49" spans="3:11" x14ac:dyDescent="0.2">
      <c r="C49" s="155" t="s">
        <v>27</v>
      </c>
      <c r="D49" s="906">
        <f t="shared" ref="D49:K49" ca="1" si="11">D47*3</f>
        <v>132109.84285714285</v>
      </c>
      <c r="E49" s="907">
        <f t="shared" ca="1" si="11"/>
        <v>66054.921428571426</v>
      </c>
      <c r="F49" s="907">
        <f t="shared" ca="1" si="11"/>
        <v>44036.614285714284</v>
      </c>
      <c r="G49" s="907">
        <f t="shared" ca="1" si="11"/>
        <v>66054.921428571426</v>
      </c>
      <c r="H49" s="907">
        <f t="shared" ca="1" si="11"/>
        <v>35229.291428571429</v>
      </c>
      <c r="I49" s="907">
        <f t="shared" ca="1" si="11"/>
        <v>26421.968571428573</v>
      </c>
      <c r="J49" s="907">
        <f t="shared" ca="1" si="11"/>
        <v>26421.968571428573</v>
      </c>
      <c r="K49" s="907">
        <f t="shared" ca="1" si="11"/>
        <v>44036.614285714284</v>
      </c>
    </row>
    <row r="50" spans="3:11" x14ac:dyDescent="0.2">
      <c r="C50" s="155" t="s">
        <v>28</v>
      </c>
      <c r="D50" s="906">
        <f t="shared" ref="D50:K50" ca="1" si="12">D47*6</f>
        <v>264219.6857142857</v>
      </c>
      <c r="E50" s="907">
        <f t="shared" ca="1" si="12"/>
        <v>132109.84285714285</v>
      </c>
      <c r="F50" s="907">
        <f t="shared" ca="1" si="12"/>
        <v>88073.228571428568</v>
      </c>
      <c r="G50" s="907">
        <f t="shared" ca="1" si="12"/>
        <v>132109.84285714285</v>
      </c>
      <c r="H50" s="907">
        <f t="shared" ca="1" si="12"/>
        <v>70458.582857142857</v>
      </c>
      <c r="I50" s="907">
        <f t="shared" ca="1" si="12"/>
        <v>52843.937142857147</v>
      </c>
      <c r="J50" s="907">
        <f t="shared" ca="1" si="12"/>
        <v>52843.937142857147</v>
      </c>
      <c r="K50" s="907">
        <f t="shared" ca="1" si="12"/>
        <v>88073.228571428568</v>
      </c>
    </row>
    <row r="51" spans="3:11" x14ac:dyDescent="0.2">
      <c r="C51" s="155" t="s">
        <v>29</v>
      </c>
      <c r="D51" s="906">
        <f t="shared" ref="D51:K51" ca="1" si="13">D47*12</f>
        <v>528439.37142857141</v>
      </c>
      <c r="E51" s="907">
        <f t="shared" ca="1" si="13"/>
        <v>264219.6857142857</v>
      </c>
      <c r="F51" s="907">
        <f t="shared" ca="1" si="13"/>
        <v>176146.45714285714</v>
      </c>
      <c r="G51" s="907">
        <f t="shared" ca="1" si="13"/>
        <v>264219.6857142857</v>
      </c>
      <c r="H51" s="907">
        <f t="shared" ca="1" si="13"/>
        <v>140917.16571428571</v>
      </c>
      <c r="I51" s="907">
        <f t="shared" ca="1" si="13"/>
        <v>105687.87428571429</v>
      </c>
      <c r="J51" s="907">
        <f t="shared" ca="1" si="13"/>
        <v>105687.87428571429</v>
      </c>
      <c r="K51" s="907">
        <f t="shared" ca="1" si="13"/>
        <v>176146.45714285714</v>
      </c>
    </row>
    <row r="52" spans="3:11" x14ac:dyDescent="0.2">
      <c r="C52" s="143" t="s">
        <v>30</v>
      </c>
      <c r="D52" s="935">
        <f t="shared" ref="D52:K52" ca="1" si="14">D47*14</f>
        <v>616512.6</v>
      </c>
      <c r="E52" s="936">
        <f t="shared" ca="1" si="14"/>
        <v>308256.3</v>
      </c>
      <c r="F52" s="936">
        <f t="shared" ca="1" si="14"/>
        <v>205504.2</v>
      </c>
      <c r="G52" s="936">
        <f t="shared" ca="1" si="14"/>
        <v>308256.3</v>
      </c>
      <c r="H52" s="936">
        <f t="shared" ca="1" si="14"/>
        <v>164403.35999999999</v>
      </c>
      <c r="I52" s="936">
        <f t="shared" ca="1" si="14"/>
        <v>123302.52</v>
      </c>
      <c r="J52" s="936">
        <f t="shared" ca="1" si="14"/>
        <v>123302.52</v>
      </c>
      <c r="K52" s="936">
        <f t="shared" ca="1" si="14"/>
        <v>205504.2</v>
      </c>
    </row>
    <row r="53" spans="3:11" x14ac:dyDescent="0.2">
      <c r="C53" s="155" t="s">
        <v>31</v>
      </c>
      <c r="D53" s="906">
        <f t="shared" ref="D53:K53" ca="1" si="15">D52*2</f>
        <v>1233025.2</v>
      </c>
      <c r="E53" s="907">
        <f t="shared" ca="1" si="15"/>
        <v>616512.6</v>
      </c>
      <c r="F53" s="907">
        <f t="shared" ca="1" si="15"/>
        <v>411008.4</v>
      </c>
      <c r="G53" s="907">
        <f t="shared" ca="1" si="15"/>
        <v>616512.6</v>
      </c>
      <c r="H53" s="907">
        <f t="shared" ca="1" si="15"/>
        <v>328806.71999999997</v>
      </c>
      <c r="I53" s="907">
        <f t="shared" ca="1" si="15"/>
        <v>246605.04</v>
      </c>
      <c r="J53" s="907">
        <f t="shared" ca="1" si="15"/>
        <v>246605.04</v>
      </c>
      <c r="K53" s="907">
        <f t="shared" ca="1" si="15"/>
        <v>411008.4</v>
      </c>
    </row>
    <row r="54" spans="3:11" x14ac:dyDescent="0.2">
      <c r="C54" s="155" t="s">
        <v>32</v>
      </c>
      <c r="D54" s="906">
        <f t="shared" ref="D54:K54" ca="1" si="16">D53+D52</f>
        <v>1849537.7999999998</v>
      </c>
      <c r="E54" s="907">
        <f t="shared" ca="1" si="16"/>
        <v>924768.89999999991</v>
      </c>
      <c r="F54" s="907">
        <f t="shared" ca="1" si="16"/>
        <v>616512.60000000009</v>
      </c>
      <c r="G54" s="907">
        <f t="shared" ca="1" si="16"/>
        <v>924768.89999999991</v>
      </c>
      <c r="H54" s="907">
        <f t="shared" ca="1" si="16"/>
        <v>493210.07999999996</v>
      </c>
      <c r="I54" s="907">
        <f t="shared" ca="1" si="16"/>
        <v>369907.56</v>
      </c>
      <c r="J54" s="907">
        <f t="shared" ca="1" si="16"/>
        <v>369907.56</v>
      </c>
      <c r="K54" s="907">
        <f t="shared" ca="1" si="16"/>
        <v>616512.60000000009</v>
      </c>
    </row>
    <row r="55" spans="3:11" x14ac:dyDescent="0.2">
      <c r="C55" s="155" t="s">
        <v>33</v>
      </c>
      <c r="D55" s="906">
        <f ca="1">D53+D53</f>
        <v>2466050.4</v>
      </c>
      <c r="E55" s="907">
        <f t="shared" ref="E55:K55" ca="1" si="17">E54+E52</f>
        <v>1233025.2</v>
      </c>
      <c r="F55" s="907">
        <f t="shared" ca="1" si="17"/>
        <v>822016.8</v>
      </c>
      <c r="G55" s="907">
        <f t="shared" ca="1" si="17"/>
        <v>1233025.2</v>
      </c>
      <c r="H55" s="907">
        <f t="shared" ca="1" si="17"/>
        <v>657613.43999999994</v>
      </c>
      <c r="I55" s="907">
        <f t="shared" ca="1" si="17"/>
        <v>493210.08</v>
      </c>
      <c r="J55" s="907">
        <f t="shared" ca="1" si="17"/>
        <v>493210.08</v>
      </c>
      <c r="K55" s="907">
        <f t="shared" ca="1" si="17"/>
        <v>822016.8</v>
      </c>
    </row>
    <row r="56" spans="3:11" x14ac:dyDescent="0.2">
      <c r="C56" s="155" t="s">
        <v>34</v>
      </c>
      <c r="D56" s="906">
        <f ca="1">D54+D53</f>
        <v>3082563</v>
      </c>
      <c r="E56" s="907">
        <f t="shared" ref="E56:K56" ca="1" si="18">E55+E52</f>
        <v>1541281.5</v>
      </c>
      <c r="F56" s="907">
        <f t="shared" ca="1" si="18"/>
        <v>1027521</v>
      </c>
      <c r="G56" s="907">
        <f t="shared" ca="1" si="18"/>
        <v>1541281.5</v>
      </c>
      <c r="H56" s="907">
        <f t="shared" ca="1" si="18"/>
        <v>822016.79999999993</v>
      </c>
      <c r="I56" s="907">
        <f t="shared" ca="1" si="18"/>
        <v>616512.6</v>
      </c>
      <c r="J56" s="907">
        <f t="shared" ca="1" si="18"/>
        <v>616512.6</v>
      </c>
      <c r="K56" s="907">
        <f t="shared" ca="1" si="18"/>
        <v>1027521</v>
      </c>
    </row>
    <row r="57" spans="3:11" x14ac:dyDescent="0.2">
      <c r="C57" s="155" t="s">
        <v>35</v>
      </c>
      <c r="D57" s="906">
        <f ca="1">D54+D54</f>
        <v>3699075.5999999996</v>
      </c>
      <c r="E57" s="907">
        <f t="shared" ref="E57:K57" ca="1" si="19">E56+E52</f>
        <v>1849537.8</v>
      </c>
      <c r="F57" s="907">
        <f t="shared" ca="1" si="19"/>
        <v>1233025.2</v>
      </c>
      <c r="G57" s="907">
        <f t="shared" ca="1" si="19"/>
        <v>1849537.8</v>
      </c>
      <c r="H57" s="907">
        <f t="shared" ca="1" si="19"/>
        <v>986420.15999999992</v>
      </c>
      <c r="I57" s="907">
        <f t="shared" ca="1" si="19"/>
        <v>739815.12</v>
      </c>
      <c r="J57" s="907">
        <f t="shared" ca="1" si="19"/>
        <v>739815.12</v>
      </c>
      <c r="K57" s="907">
        <f t="shared" ca="1" si="19"/>
        <v>1233025.2</v>
      </c>
    </row>
    <row r="58" spans="3:11" x14ac:dyDescent="0.2">
      <c r="C58" s="155" t="s">
        <v>36</v>
      </c>
      <c r="D58" s="906">
        <f ca="1">D54+D55</f>
        <v>4315588.1999999993</v>
      </c>
      <c r="E58" s="907">
        <f t="shared" ref="E58:K58" ca="1" si="20">E57+E52</f>
        <v>2157794.1</v>
      </c>
      <c r="F58" s="907">
        <f t="shared" ca="1" si="20"/>
        <v>1438529.4</v>
      </c>
      <c r="G58" s="907">
        <f t="shared" ca="1" si="20"/>
        <v>2157794.1</v>
      </c>
      <c r="H58" s="907">
        <f t="shared" ca="1" si="20"/>
        <v>1150823.52</v>
      </c>
      <c r="I58" s="907">
        <f t="shared" ca="1" si="20"/>
        <v>863117.64</v>
      </c>
      <c r="J58" s="907">
        <f t="shared" ca="1" si="20"/>
        <v>863117.64</v>
      </c>
      <c r="K58" s="907">
        <f t="shared" ca="1" si="20"/>
        <v>1438529.4</v>
      </c>
    </row>
    <row r="59" spans="3:11" x14ac:dyDescent="0.2">
      <c r="C59" s="155" t="s">
        <v>37</v>
      </c>
      <c r="D59" s="906">
        <f t="shared" ref="D59:K59" ca="1" si="21">D58+D52</f>
        <v>4932100.7999999989</v>
      </c>
      <c r="E59" s="907">
        <f t="shared" ca="1" si="21"/>
        <v>2466050.4</v>
      </c>
      <c r="F59" s="907">
        <f t="shared" ca="1" si="21"/>
        <v>1644033.5999999999</v>
      </c>
      <c r="G59" s="907">
        <f t="shared" ca="1" si="21"/>
        <v>2466050.4</v>
      </c>
      <c r="H59" s="907">
        <f t="shared" ca="1" si="21"/>
        <v>1315226.8799999999</v>
      </c>
      <c r="I59" s="907">
        <f t="shared" ca="1" si="21"/>
        <v>986420.16</v>
      </c>
      <c r="J59" s="907">
        <f t="shared" ca="1" si="21"/>
        <v>986420.16</v>
      </c>
      <c r="K59" s="907">
        <f t="shared" ca="1" si="21"/>
        <v>1644033.5999999999</v>
      </c>
    </row>
    <row r="60" spans="3:11" x14ac:dyDescent="0.2">
      <c r="C60" s="155" t="s">
        <v>38</v>
      </c>
      <c r="D60" s="906">
        <f t="shared" ref="D60:K60" ca="1" si="22">D59+D52</f>
        <v>5548613.3999999985</v>
      </c>
      <c r="E60" s="907">
        <f t="shared" ca="1" si="22"/>
        <v>2774306.6999999997</v>
      </c>
      <c r="F60" s="907">
        <f t="shared" ca="1" si="22"/>
        <v>1849537.7999999998</v>
      </c>
      <c r="G60" s="907">
        <f t="shared" ca="1" si="22"/>
        <v>2774306.6999999997</v>
      </c>
      <c r="H60" s="907">
        <f t="shared" ca="1" si="22"/>
        <v>1479630.2399999998</v>
      </c>
      <c r="I60" s="907">
        <f t="shared" ca="1" si="22"/>
        <v>1109722.68</v>
      </c>
      <c r="J60" s="907">
        <f t="shared" ca="1" si="22"/>
        <v>1109722.68</v>
      </c>
      <c r="K60" s="907">
        <f t="shared" ca="1" si="22"/>
        <v>1849537.7999999998</v>
      </c>
    </row>
    <row r="61" spans="3:11" x14ac:dyDescent="0.2">
      <c r="C61" s="155" t="s">
        <v>39</v>
      </c>
      <c r="D61" s="906">
        <f t="shared" ref="D61:K61" ca="1" si="23">D60+D52</f>
        <v>6165125.9999999981</v>
      </c>
      <c r="E61" s="907">
        <f t="shared" ca="1" si="23"/>
        <v>3082562.9999999995</v>
      </c>
      <c r="F61" s="907">
        <f t="shared" ca="1" si="23"/>
        <v>2055041.9999999998</v>
      </c>
      <c r="G61" s="907">
        <f t="shared" ca="1" si="23"/>
        <v>3082562.9999999995</v>
      </c>
      <c r="H61" s="907">
        <f t="shared" ca="1" si="23"/>
        <v>1644033.5999999996</v>
      </c>
      <c r="I61" s="907">
        <f t="shared" ca="1" si="23"/>
        <v>1233025.2</v>
      </c>
      <c r="J61" s="907">
        <f t="shared" ca="1" si="23"/>
        <v>1233025.2</v>
      </c>
      <c r="K61" s="907">
        <f t="shared" ca="1" si="23"/>
        <v>2055041.9999999998</v>
      </c>
    </row>
    <row r="62" spans="3:11" x14ac:dyDescent="0.2">
      <c r="C62" s="155" t="s">
        <v>40</v>
      </c>
      <c r="D62" s="906">
        <f t="shared" ref="D62:K62" ca="1" si="24">D61*2</f>
        <v>12330251.999999996</v>
      </c>
      <c r="E62" s="907">
        <f t="shared" ca="1" si="24"/>
        <v>6165125.9999999991</v>
      </c>
      <c r="F62" s="907">
        <f t="shared" ca="1" si="24"/>
        <v>4110083.9999999995</v>
      </c>
      <c r="G62" s="907">
        <f t="shared" ca="1" si="24"/>
        <v>6165125.9999999991</v>
      </c>
      <c r="H62" s="907">
        <f t="shared" ca="1" si="24"/>
        <v>3288067.1999999993</v>
      </c>
      <c r="I62" s="907">
        <f t="shared" ca="1" si="24"/>
        <v>2466050.4</v>
      </c>
      <c r="J62" s="907">
        <f t="shared" ca="1" si="24"/>
        <v>2466050.4</v>
      </c>
      <c r="K62" s="907">
        <f t="shared" ca="1" si="24"/>
        <v>4110083.9999999995</v>
      </c>
    </row>
    <row r="63" spans="3:11" ht="10.8" thickBot="1" x14ac:dyDescent="0.25">
      <c r="C63" s="154" t="s">
        <v>41</v>
      </c>
      <c r="D63" s="906">
        <f t="shared" ref="D63:K63" ca="1" si="25">D62+D61</f>
        <v>18495377.999999993</v>
      </c>
      <c r="E63" s="907">
        <f t="shared" ca="1" si="25"/>
        <v>9247688.9999999981</v>
      </c>
      <c r="F63" s="907">
        <f t="shared" ca="1" si="25"/>
        <v>6165125.9999999991</v>
      </c>
      <c r="G63" s="907">
        <f t="shared" ca="1" si="25"/>
        <v>9247688.9999999981</v>
      </c>
      <c r="H63" s="907">
        <f t="shared" ca="1" si="25"/>
        <v>4932100.7999999989</v>
      </c>
      <c r="I63" s="907">
        <f t="shared" ca="1" si="25"/>
        <v>3699075.5999999996</v>
      </c>
      <c r="J63" s="907">
        <f t="shared" ca="1" si="25"/>
        <v>3699075.5999999996</v>
      </c>
      <c r="K63" s="907">
        <f t="shared" ca="1" si="25"/>
        <v>6165125.9999999991</v>
      </c>
    </row>
    <row r="64" spans="3:11" x14ac:dyDescent="0.2">
      <c r="H64" s="45"/>
      <c r="I64" s="45"/>
      <c r="J64" s="45"/>
      <c r="K64" s="45"/>
    </row>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row r="73" s="1" customFormat="1" x14ac:dyDescent="0.2"/>
    <row r="74" s="1" customFormat="1" x14ac:dyDescent="0.2"/>
    <row r="75" s="1" customFormat="1" x14ac:dyDescent="0.2"/>
    <row r="76" s="1" customFormat="1" x14ac:dyDescent="0.2"/>
    <row r="77" s="1" customFormat="1" x14ac:dyDescent="0.2"/>
    <row r="78" s="1" customFormat="1" x14ac:dyDescent="0.2"/>
    <row r="79" s="1" customFormat="1" x14ac:dyDescent="0.2"/>
    <row r="80" s="1" customFormat="1" x14ac:dyDescent="0.2"/>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sheetData>
  <conditionalFormatting sqref="C29">
    <cfRule type="dataBar" priority="1">
      <dataBar>
        <cfvo type="min"/>
        <cfvo type="max"/>
        <color rgb="FF008AEF"/>
      </dataBar>
    </cfRule>
    <cfRule type="dataBar" priority="2">
      <dataBar>
        <cfvo type="min"/>
        <cfvo type="max"/>
        <color rgb="FF008AEF"/>
      </dataBar>
    </cfRule>
    <cfRule type="dataBar" priority="3">
      <dataBar>
        <cfvo type="min"/>
        <cfvo type="max"/>
        <color rgb="FF008AEF"/>
      </dataBar>
    </cfRule>
    <cfRule type="dataBar" priority="4">
      <dataBar>
        <cfvo type="min"/>
        <cfvo type="max"/>
        <color rgb="FF008AEF"/>
      </dataBar>
    </cfRule>
    <cfRule type="dataBar" priority="5">
      <dataBar>
        <cfvo type="min"/>
        <cfvo type="max"/>
        <color rgb="FF008AEF"/>
      </dataBar>
    </cfRule>
    <cfRule type="dataBar" priority="6">
      <dataBar>
        <cfvo type="min"/>
        <cfvo type="max"/>
        <color rgb="FF008AEF"/>
      </dataBar>
    </cfRule>
    <cfRule type="dataBar" priority="7">
      <dataBar>
        <cfvo type="min"/>
        <cfvo type="max"/>
        <color rgb="FF008AEF"/>
      </dataBar>
    </cfRule>
    <cfRule type="dataBar" priority="8">
      <dataBar>
        <cfvo type="min"/>
        <cfvo type="max"/>
        <color rgb="FF008AEF"/>
      </dataBar>
    </cfRule>
  </conditionalFormatting>
  <conditionalFormatting sqref="D10:F26 H10:K26">
    <cfRule type="dataBar" priority="25">
      <dataBar>
        <cfvo type="min"/>
        <cfvo type="max"/>
        <color rgb="FFD6007B"/>
      </dataBar>
    </cfRule>
    <cfRule type="dataBar" priority="70">
      <dataBar>
        <cfvo type="min"/>
        <cfvo type="max"/>
        <color rgb="FFD6007B"/>
      </dataBar>
    </cfRule>
    <cfRule type="dataBar" priority="52">
      <dataBar>
        <cfvo type="min"/>
        <cfvo type="max"/>
        <color rgb="FFD6007B"/>
      </dataBar>
    </cfRule>
    <cfRule type="dataBar" priority="43">
      <dataBar>
        <cfvo type="min"/>
        <cfvo type="max"/>
        <color rgb="FFD6007B"/>
      </dataBar>
    </cfRule>
    <cfRule type="dataBar" priority="79">
      <dataBar>
        <cfvo type="min"/>
        <cfvo type="max"/>
        <color rgb="FFD6007B"/>
      </dataBar>
    </cfRule>
    <cfRule type="dataBar" priority="16">
      <dataBar>
        <cfvo type="min"/>
        <cfvo type="max"/>
        <color rgb="FFD6007B"/>
      </dataBar>
    </cfRule>
    <cfRule type="dataBar" priority="34">
      <dataBar>
        <cfvo type="min"/>
        <cfvo type="max"/>
        <color rgb="FFD6007B"/>
      </dataBar>
    </cfRule>
    <cfRule type="dataBar" priority="61">
      <dataBar>
        <cfvo type="min"/>
        <cfvo type="max"/>
        <color rgb="FFD6007B"/>
      </dataBar>
    </cfRule>
  </conditionalFormatting>
  <conditionalFormatting sqref="D28:J28">
    <cfRule type="colorScale" priority="60">
      <colorScale>
        <cfvo type="min"/>
        <cfvo type="percentile" val="50"/>
        <cfvo type="max"/>
        <color rgb="FFF8696B"/>
        <color rgb="FFFFEB84"/>
        <color rgb="FF63BE7B"/>
      </colorScale>
    </cfRule>
    <cfRule type="colorScale" priority="15">
      <colorScale>
        <cfvo type="min"/>
        <cfvo type="percentile" val="50"/>
        <cfvo type="max"/>
        <color rgb="FFF8696B"/>
        <color rgb="FFFFEB84"/>
        <color rgb="FF63BE7B"/>
      </colorScale>
    </cfRule>
    <cfRule type="colorScale" priority="78">
      <colorScale>
        <cfvo type="min"/>
        <cfvo type="percentile" val="50"/>
        <cfvo type="max"/>
        <color rgb="FFF8696B"/>
        <color rgb="FFFFEB84"/>
        <color rgb="FF63BE7B"/>
      </colorScale>
    </cfRule>
    <cfRule type="colorScale" priority="51">
      <colorScale>
        <cfvo type="min"/>
        <cfvo type="percentile" val="50"/>
        <cfvo type="max"/>
        <color rgb="FFF8696B"/>
        <color rgb="FFFFEB84"/>
        <color rgb="FF63BE7B"/>
      </colorScale>
    </cfRule>
    <cfRule type="colorScale" priority="42">
      <colorScale>
        <cfvo type="min"/>
        <cfvo type="percentile" val="50"/>
        <cfvo type="max"/>
        <color rgb="FFF8696B"/>
        <color rgb="FFFFEB84"/>
        <color rgb="FF63BE7B"/>
      </colorScale>
    </cfRule>
    <cfRule type="colorScale" priority="33">
      <colorScale>
        <cfvo type="min"/>
        <cfvo type="percentile" val="50"/>
        <cfvo type="max"/>
        <color rgb="FFF8696B"/>
        <color rgb="FFFFEB84"/>
        <color rgb="FF63BE7B"/>
      </colorScale>
    </cfRule>
    <cfRule type="colorScale" priority="69">
      <colorScale>
        <cfvo type="min"/>
        <cfvo type="percentile" val="50"/>
        <cfvo type="max"/>
        <color rgb="FFF8696B"/>
        <color rgb="FFFFEB84"/>
        <color rgb="FF63BE7B"/>
      </colorScale>
    </cfRule>
    <cfRule type="colorScale" priority="24">
      <colorScale>
        <cfvo type="min"/>
        <cfvo type="percentile" val="50"/>
        <cfvo type="max"/>
        <color rgb="FFF8696B"/>
        <color rgb="FFFFEB84"/>
        <color rgb="FF63BE7B"/>
      </colorScale>
    </cfRule>
  </conditionalFormatting>
  <conditionalFormatting sqref="D28:J32">
    <cfRule type="dataBar" priority="32">
      <dataBar>
        <cfvo type="min"/>
        <cfvo type="max"/>
        <color rgb="FF008AEF"/>
      </dataBar>
    </cfRule>
    <cfRule type="dataBar" priority="41">
      <dataBar>
        <cfvo type="min"/>
        <cfvo type="max"/>
        <color rgb="FF008AEF"/>
      </dataBar>
    </cfRule>
    <cfRule type="dataBar" priority="50">
      <dataBar>
        <cfvo type="min"/>
        <cfvo type="max"/>
        <color rgb="FF008AEF"/>
      </dataBar>
    </cfRule>
    <cfRule type="dataBar" priority="23">
      <dataBar>
        <cfvo type="min"/>
        <cfvo type="max"/>
        <color rgb="FF008AEF"/>
      </dataBar>
    </cfRule>
    <cfRule type="dataBar" priority="14">
      <dataBar>
        <cfvo type="min"/>
        <cfvo type="max"/>
        <color rgb="FF008AEF"/>
      </dataBar>
    </cfRule>
    <cfRule type="dataBar" priority="59">
      <dataBar>
        <cfvo type="min"/>
        <cfvo type="max"/>
        <color rgb="FF008AEF"/>
      </dataBar>
    </cfRule>
    <cfRule type="dataBar" priority="68">
      <dataBar>
        <cfvo type="min"/>
        <cfvo type="max"/>
        <color rgb="FF008AEF"/>
      </dataBar>
    </cfRule>
    <cfRule type="dataBar" priority="77">
      <dataBar>
        <cfvo type="min"/>
        <cfvo type="max"/>
        <color rgb="FF008AEF"/>
      </dataBar>
    </cfRule>
  </conditionalFormatting>
  <conditionalFormatting sqref="D33:J37">
    <cfRule type="colorScale" priority="75">
      <colorScale>
        <cfvo type="min"/>
        <cfvo type="percentile" val="50"/>
        <cfvo type="max"/>
        <color rgb="FFF8696B"/>
        <color rgb="FFFFEB84"/>
        <color rgb="FF63BE7B"/>
      </colorScale>
    </cfRule>
    <cfRule type="colorScale" priority="21">
      <colorScale>
        <cfvo type="min"/>
        <cfvo type="percentile" val="50"/>
        <cfvo type="max"/>
        <color rgb="FFF8696B"/>
        <color rgb="FFFFEB84"/>
        <color rgb="FF63BE7B"/>
      </colorScale>
    </cfRule>
    <cfRule type="colorScale" priority="12">
      <colorScale>
        <cfvo type="min"/>
        <cfvo type="percentile" val="50"/>
        <cfvo type="max"/>
        <color rgb="FFF8696B"/>
        <color rgb="FFFFEB84"/>
        <color rgb="FF63BE7B"/>
      </colorScale>
    </cfRule>
    <cfRule type="colorScale" priority="66">
      <colorScale>
        <cfvo type="min"/>
        <cfvo type="percentile" val="50"/>
        <cfvo type="max"/>
        <color rgb="FFF8696B"/>
        <color rgb="FFFFEB84"/>
        <color rgb="FF63BE7B"/>
      </colorScale>
    </cfRule>
    <cfRule type="colorScale" priority="48">
      <colorScale>
        <cfvo type="min"/>
        <cfvo type="percentile" val="50"/>
        <cfvo type="max"/>
        <color rgb="FFF8696B"/>
        <color rgb="FFFFEB84"/>
        <color rgb="FF63BE7B"/>
      </colorScale>
    </cfRule>
    <cfRule type="colorScale" priority="57">
      <colorScale>
        <cfvo type="min"/>
        <cfvo type="percentile" val="50"/>
        <cfvo type="max"/>
        <color rgb="FFF8696B"/>
        <color rgb="FFFFEB84"/>
        <color rgb="FF63BE7B"/>
      </colorScale>
    </cfRule>
    <cfRule type="colorScale" priority="39">
      <colorScale>
        <cfvo type="min"/>
        <cfvo type="percentile" val="50"/>
        <cfvo type="max"/>
        <color rgb="FFF8696B"/>
        <color rgb="FFFFEB84"/>
        <color rgb="FF63BE7B"/>
      </colorScale>
    </cfRule>
    <cfRule type="colorScale" priority="30">
      <colorScale>
        <cfvo type="min"/>
        <cfvo type="percentile" val="50"/>
        <cfvo type="max"/>
        <color rgb="FFF8696B"/>
        <color rgb="FFFFEB84"/>
        <color rgb="FF63BE7B"/>
      </colorScale>
    </cfRule>
  </conditionalFormatting>
  <conditionalFormatting sqref="D36:J36">
    <cfRule type="colorScale" priority="13">
      <colorScale>
        <cfvo type="min"/>
        <cfvo type="percentile" val="50"/>
        <cfvo type="max"/>
        <color rgb="FFF8696B"/>
        <color rgb="FFFFEB84"/>
        <color rgb="FF63BE7B"/>
      </colorScale>
    </cfRule>
    <cfRule type="colorScale" priority="31">
      <colorScale>
        <cfvo type="min"/>
        <cfvo type="percentile" val="50"/>
        <cfvo type="max"/>
        <color rgb="FFF8696B"/>
        <color rgb="FFFFEB84"/>
        <color rgb="FF63BE7B"/>
      </colorScale>
    </cfRule>
    <cfRule type="colorScale" priority="22">
      <colorScale>
        <cfvo type="min"/>
        <cfvo type="percentile" val="50"/>
        <cfvo type="max"/>
        <color rgb="FFF8696B"/>
        <color rgb="FFFFEB84"/>
        <color rgb="FF63BE7B"/>
      </colorScale>
    </cfRule>
    <cfRule type="colorScale" priority="58">
      <colorScale>
        <cfvo type="min"/>
        <cfvo type="percentile" val="50"/>
        <cfvo type="max"/>
        <color rgb="FFF8696B"/>
        <color rgb="FFFFEB84"/>
        <color rgb="FF63BE7B"/>
      </colorScale>
    </cfRule>
    <cfRule type="colorScale" priority="67">
      <colorScale>
        <cfvo type="min"/>
        <cfvo type="percentile" val="50"/>
        <cfvo type="max"/>
        <color rgb="FFF8696B"/>
        <color rgb="FFFFEB84"/>
        <color rgb="FF63BE7B"/>
      </colorScale>
    </cfRule>
    <cfRule type="colorScale" priority="49">
      <colorScale>
        <cfvo type="min"/>
        <cfvo type="percentile" val="50"/>
        <cfvo type="max"/>
        <color rgb="FFF8696B"/>
        <color rgb="FFFFEB84"/>
        <color rgb="FF63BE7B"/>
      </colorScale>
    </cfRule>
    <cfRule type="colorScale" priority="40">
      <colorScale>
        <cfvo type="min"/>
        <cfvo type="percentile" val="50"/>
        <cfvo type="max"/>
        <color rgb="FFF8696B"/>
        <color rgb="FFFFEB84"/>
        <color rgb="FF63BE7B"/>
      </colorScale>
    </cfRule>
    <cfRule type="colorScale" priority="76">
      <colorScale>
        <cfvo type="min"/>
        <cfvo type="percentile" val="50"/>
        <cfvo type="max"/>
        <color rgb="FFF8696B"/>
        <color rgb="FFFFEB84"/>
        <color rgb="FF63BE7B"/>
      </colorScale>
    </cfRule>
  </conditionalFormatting>
  <conditionalFormatting sqref="D37:J37">
    <cfRule type="dataBar" priority="74">
      <dataBar>
        <cfvo type="min"/>
        <cfvo type="max"/>
        <color rgb="FFFF555A"/>
      </dataBar>
    </cfRule>
    <cfRule type="dataBar" priority="20">
      <dataBar>
        <cfvo type="min"/>
        <cfvo type="max"/>
        <color rgb="FFFF555A"/>
      </dataBar>
    </cfRule>
    <cfRule type="dataBar" priority="11">
      <dataBar>
        <cfvo type="min"/>
        <cfvo type="max"/>
        <color rgb="FFFF555A"/>
      </dataBar>
    </cfRule>
    <cfRule type="dataBar" priority="65">
      <dataBar>
        <cfvo type="min"/>
        <cfvo type="max"/>
        <color rgb="FFFF555A"/>
      </dataBar>
    </cfRule>
    <cfRule type="dataBar" priority="47">
      <dataBar>
        <cfvo type="min"/>
        <cfvo type="max"/>
        <color rgb="FFFF555A"/>
      </dataBar>
    </cfRule>
    <cfRule type="dataBar" priority="38">
      <dataBar>
        <cfvo type="min"/>
        <cfvo type="max"/>
        <color rgb="FFFF555A"/>
      </dataBar>
    </cfRule>
    <cfRule type="dataBar" priority="56">
      <dataBar>
        <cfvo type="min"/>
        <cfvo type="max"/>
        <color rgb="FFFF555A"/>
      </dataBar>
    </cfRule>
    <cfRule type="dataBar" priority="29">
      <dataBar>
        <cfvo type="min"/>
        <cfvo type="max"/>
        <color rgb="FFFF555A"/>
      </dataBar>
    </cfRule>
  </conditionalFormatting>
  <conditionalFormatting sqref="D47:K63">
    <cfRule type="dataBar" priority="17">
      <dataBar>
        <cfvo type="min"/>
        <cfvo type="max"/>
        <color rgb="FF638EC6"/>
      </dataBar>
    </cfRule>
  </conditionalFormatting>
  <conditionalFormatting sqref="D52:K68">
    <cfRule type="dataBar" priority="62">
      <dataBar>
        <cfvo type="min"/>
        <cfvo type="max"/>
        <color rgb="FF638EC6"/>
      </dataBar>
    </cfRule>
    <cfRule type="dataBar" priority="35">
      <dataBar>
        <cfvo type="min"/>
        <cfvo type="max"/>
        <color rgb="FF638EC6"/>
      </dataBar>
    </cfRule>
    <cfRule type="dataBar" priority="71">
      <dataBar>
        <cfvo type="min"/>
        <cfvo type="max"/>
        <color rgb="FF638EC6"/>
      </dataBar>
    </cfRule>
    <cfRule type="dataBar" priority="26">
      <dataBar>
        <cfvo type="min"/>
        <cfvo type="max"/>
        <color rgb="FF638EC6"/>
      </dataBar>
    </cfRule>
    <cfRule type="dataBar" priority="53">
      <dataBar>
        <cfvo type="min"/>
        <cfvo type="max"/>
        <color rgb="FF638EC6"/>
      </dataBar>
    </cfRule>
    <cfRule type="dataBar" priority="44">
      <dataBar>
        <cfvo type="min"/>
        <cfvo type="max"/>
        <color rgb="FF638EC6"/>
      </dataBar>
    </cfRule>
    <cfRule type="dataBar" priority="80">
      <dataBar>
        <cfvo type="min"/>
        <cfvo type="max"/>
        <color rgb="FF638EC6"/>
      </dataBar>
    </cfRule>
  </conditionalFormatting>
  <conditionalFormatting sqref="J45">
    <cfRule type="dataBar" priority="10">
      <dataBar>
        <cfvo type="min"/>
        <cfvo type="max"/>
        <color rgb="FFD6007B"/>
      </dataBar>
    </cfRule>
    <cfRule type="dataBar" priority="9">
      <dataBar>
        <cfvo type="min"/>
        <cfvo type="max"/>
        <color rgb="FF638EC6"/>
      </dataBar>
    </cfRule>
  </conditionalFormatting>
  <conditionalFormatting sqref="J50">
    <cfRule type="dataBar" priority="46">
      <dataBar>
        <cfvo type="min"/>
        <cfvo type="max"/>
        <color rgb="FFD6007B"/>
      </dataBar>
    </cfRule>
    <cfRule type="dataBar" priority="28">
      <dataBar>
        <cfvo type="min"/>
        <cfvo type="max"/>
        <color rgb="FFD6007B"/>
      </dataBar>
    </cfRule>
    <cfRule type="dataBar" priority="27">
      <dataBar>
        <cfvo type="min"/>
        <cfvo type="max"/>
        <color rgb="FF638EC6"/>
      </dataBar>
    </cfRule>
    <cfRule type="dataBar" priority="18">
      <dataBar>
        <cfvo type="min"/>
        <cfvo type="max"/>
        <color rgb="FF638EC6"/>
      </dataBar>
    </cfRule>
    <cfRule type="dataBar" priority="54">
      <dataBar>
        <cfvo type="min"/>
        <cfvo type="max"/>
        <color rgb="FF638EC6"/>
      </dataBar>
    </cfRule>
    <cfRule type="dataBar" priority="37">
      <dataBar>
        <cfvo type="min"/>
        <cfvo type="max"/>
        <color rgb="FFD6007B"/>
      </dataBar>
    </cfRule>
    <cfRule type="dataBar" priority="72">
      <dataBar>
        <cfvo type="min"/>
        <cfvo type="max"/>
        <color rgb="FF638EC6"/>
      </dataBar>
    </cfRule>
    <cfRule type="dataBar" priority="73">
      <dataBar>
        <cfvo type="min"/>
        <cfvo type="max"/>
        <color rgb="FFD6007B"/>
      </dataBar>
    </cfRule>
    <cfRule type="dataBar" priority="19">
      <dataBar>
        <cfvo type="min"/>
        <cfvo type="max"/>
        <color rgb="FFD6007B"/>
      </dataBar>
    </cfRule>
    <cfRule type="dataBar" priority="36">
      <dataBar>
        <cfvo type="min"/>
        <cfvo type="max"/>
        <color rgb="FF638EC6"/>
      </dataBar>
    </cfRule>
    <cfRule type="dataBar" priority="45">
      <dataBar>
        <cfvo type="min"/>
        <cfvo type="max"/>
        <color rgb="FF638EC6"/>
      </dataBar>
    </cfRule>
    <cfRule type="dataBar" priority="55">
      <dataBar>
        <cfvo type="min"/>
        <cfvo type="max"/>
        <color rgb="FFD6007B"/>
      </dataBar>
    </cfRule>
    <cfRule type="dataBar" priority="63">
      <dataBar>
        <cfvo type="min"/>
        <cfvo type="max"/>
        <color rgb="FF638EC6"/>
      </dataBar>
    </cfRule>
    <cfRule type="dataBar" priority="64">
      <dataBar>
        <cfvo type="min"/>
        <cfvo type="max"/>
        <color rgb="FFD6007B"/>
      </dataBar>
    </cfRule>
  </conditionalFormatting>
  <hyperlinks>
    <hyperlink ref="A4" r:id="rId1" tooltip="Russia" display="http://en.wikipedia.org/wiki/Russia" xr:uid="{00000000-0004-0000-0A00-000000000000}"/>
  </hyperlinks>
  <pageMargins left="0.7" right="0.7" top="0.75" bottom="0.75" header="0.3" footer="0.3"/>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A1B29-3063-46B6-A303-66D207709410}">
  <dimension ref="A1:K110"/>
  <sheetViews>
    <sheetView topLeftCell="A44" workbookViewId="0">
      <selection activeCell="A44" sqref="A1:XFD1048576"/>
    </sheetView>
  </sheetViews>
  <sheetFormatPr defaultColWidth="9" defaultRowHeight="10.199999999999999" x14ac:dyDescent="0.2"/>
  <cols>
    <col min="1" max="1" width="13.44140625" style="281" customWidth="1"/>
    <col min="2" max="2" width="12.44140625" style="281" customWidth="1"/>
    <col min="3" max="3" width="15.33203125" style="281" customWidth="1"/>
    <col min="4" max="4" width="16.6640625" style="333" customWidth="1"/>
    <col min="5" max="5" width="15" style="333" customWidth="1"/>
    <col min="6" max="6" width="15.44140625" style="333" bestFit="1" customWidth="1"/>
    <col min="7" max="7" width="14.5546875" style="333" bestFit="1" customWidth="1"/>
    <col min="8" max="8" width="16.44140625" style="281" bestFit="1" customWidth="1"/>
    <col min="9" max="10" width="14.5546875" style="281" bestFit="1" customWidth="1"/>
    <col min="11" max="11" width="14.33203125" style="281" customWidth="1"/>
    <col min="12" max="16384" width="9" style="281"/>
  </cols>
  <sheetData>
    <row r="1" spans="1:11" ht="18" thickBot="1" x14ac:dyDescent="0.35">
      <c r="A1" s="273" t="s">
        <v>209</v>
      </c>
      <c r="B1" s="274"/>
      <c r="C1" s="275"/>
      <c r="D1" s="276" t="str">
        <f>'Simple Explain'!C1</f>
        <v>The FUTURO-Plan 2001 to 2025 - 1 x 14 x 30 for</v>
      </c>
      <c r="E1" s="277"/>
      <c r="F1" s="277"/>
      <c r="G1" s="278" t="str">
        <f>A10</f>
        <v>GDP (PPP)</v>
      </c>
      <c r="H1" s="279"/>
      <c r="I1" s="279"/>
      <c r="J1" s="280"/>
    </row>
    <row r="2" spans="1:11" ht="14.4" x14ac:dyDescent="0.3">
      <c r="A2"/>
      <c r="C2" s="282" t="s">
        <v>0</v>
      </c>
      <c r="D2" s="283"/>
      <c r="E2" s="283"/>
      <c r="F2" s="283"/>
      <c r="G2" s="283"/>
      <c r="H2" s="283"/>
      <c r="I2" s="284"/>
      <c r="J2" s="285"/>
    </row>
    <row r="3" spans="1:11" ht="16.350000000000001" customHeight="1" thickBot="1" x14ac:dyDescent="0.35">
      <c r="B3" s="286" t="s">
        <v>83</v>
      </c>
      <c r="C3" s="287"/>
      <c r="D3" s="288" t="s">
        <v>1</v>
      </c>
      <c r="E3" s="288"/>
      <c r="F3" s="288"/>
      <c r="G3" s="288"/>
      <c r="H3" s="288"/>
      <c r="I3" s="288"/>
      <c r="J3" s="289"/>
    </row>
    <row r="4" spans="1:11" ht="15" thickBot="1" x14ac:dyDescent="0.35">
      <c r="A4" s="290"/>
      <c r="B4"/>
      <c r="C4" s="876">
        <v>2024</v>
      </c>
      <c r="D4" s="268" t="s">
        <v>2</v>
      </c>
      <c r="E4" s="268" t="s">
        <v>171</v>
      </c>
      <c r="F4" s="268" t="s">
        <v>144</v>
      </c>
      <c r="G4" s="293" t="s">
        <v>5</v>
      </c>
      <c r="H4" s="294" t="s">
        <v>145</v>
      </c>
      <c r="I4" s="294" t="s">
        <v>146</v>
      </c>
      <c r="J4" s="294"/>
      <c r="K4" s="295"/>
    </row>
    <row r="5" spans="1:11" ht="13.8" thickBot="1" x14ac:dyDescent="0.3">
      <c r="A5" s="296"/>
      <c r="B5" s="296"/>
      <c r="C5" s="297" t="s">
        <v>8</v>
      </c>
      <c r="D5" s="518">
        <v>1</v>
      </c>
      <c r="E5" s="269">
        <f>D5*C6</f>
        <v>1879.2857142857142</v>
      </c>
      <c r="F5" s="269">
        <f>E5*14</f>
        <v>26310</v>
      </c>
      <c r="G5" s="270">
        <v>1</v>
      </c>
      <c r="H5" s="269">
        <f>F5*30</f>
        <v>789300</v>
      </c>
      <c r="I5" s="298">
        <f>E26</f>
        <v>315720</v>
      </c>
      <c r="J5" s="299">
        <f>F26</f>
        <v>473579.99999999988</v>
      </c>
      <c r="K5" s="300"/>
    </row>
    <row r="6" spans="1:11" ht="15.6" x14ac:dyDescent="0.3">
      <c r="A6" s="301" t="s">
        <v>9</v>
      </c>
      <c r="B6" s="302">
        <f>D5*C6</f>
        <v>1879.2857142857142</v>
      </c>
      <c r="C6" s="303">
        <f>B7/C7</f>
        <v>1879.2857142857142</v>
      </c>
      <c r="D6" s="304" t="s">
        <v>10</v>
      </c>
      <c r="E6" s="305"/>
      <c r="F6" s="305"/>
      <c r="G6" s="1009" t="e" vm="1">
        <v>#VALUE!</v>
      </c>
      <c r="H6" s="271" t="s">
        <v>11</v>
      </c>
      <c r="I6" s="272" t="s">
        <v>12</v>
      </c>
      <c r="J6" s="272" t="s">
        <v>13</v>
      </c>
      <c r="K6" s="306"/>
    </row>
    <row r="7" spans="1:11" ht="14.4" x14ac:dyDescent="0.3">
      <c r="A7" s="307" t="s">
        <v>14</v>
      </c>
      <c r="B7" s="308">
        <f>26310</f>
        <v>26310</v>
      </c>
      <c r="C7" s="27">
        <v>14</v>
      </c>
      <c r="D7" s="309"/>
      <c r="E7" s="310"/>
      <c r="F7" s="309"/>
      <c r="G7" s="310" cm="1">
        <f t="array" aca="1" ref="G7" ca="1">_FV(G6,"Price")</f>
        <v>1.0319</v>
      </c>
      <c r="H7" s="309"/>
      <c r="I7" s="311"/>
      <c r="J7" s="309"/>
      <c r="K7" s="310"/>
    </row>
    <row r="8" spans="1:11" ht="13.8" thickBot="1" x14ac:dyDescent="0.3">
      <c r="A8" s="312" t="s">
        <v>15</v>
      </c>
      <c r="B8" s="313">
        <f>B7*C8</f>
        <v>789300</v>
      </c>
      <c r="C8" s="33">
        <v>30</v>
      </c>
      <c r="D8" s="515" t="s">
        <v>147</v>
      </c>
      <c r="E8" s="314"/>
      <c r="F8" s="314"/>
      <c r="G8" s="315"/>
      <c r="H8" s="515" t="s">
        <v>148</v>
      </c>
      <c r="I8" s="314"/>
      <c r="J8" s="314"/>
      <c r="K8" s="314"/>
    </row>
    <row r="9" spans="1:11" ht="10.8" thickBot="1" x14ac:dyDescent="0.25">
      <c r="A9" s="316"/>
      <c r="C9" s="317" t="s">
        <v>18</v>
      </c>
      <c r="D9" s="318" t="s">
        <v>19</v>
      </c>
      <c r="E9" s="319" t="s">
        <v>12</v>
      </c>
      <c r="F9" s="320" t="s">
        <v>13</v>
      </c>
      <c r="G9" s="321" t="s">
        <v>18</v>
      </c>
      <c r="H9" s="318" t="s">
        <v>21</v>
      </c>
      <c r="I9" s="318" t="s">
        <v>22</v>
      </c>
      <c r="J9" s="318" t="s">
        <v>23</v>
      </c>
      <c r="K9" s="318" t="s">
        <v>24</v>
      </c>
    </row>
    <row r="10" spans="1:11" x14ac:dyDescent="0.2">
      <c r="A10" s="1181" t="s">
        <v>198</v>
      </c>
      <c r="B10" s="1182" t="s">
        <v>210</v>
      </c>
      <c r="C10" s="1188" t="s">
        <v>25</v>
      </c>
      <c r="D10" s="212">
        <f>E5</f>
        <v>1879.2857142857142</v>
      </c>
      <c r="E10" s="213">
        <f>D10/100*40</f>
        <v>751.71428571428567</v>
      </c>
      <c r="F10" s="239">
        <f>D10/100*60</f>
        <v>1127.5714285714284</v>
      </c>
      <c r="G10" s="240" t="s">
        <v>25</v>
      </c>
      <c r="H10" s="212">
        <f>E10/100*35</f>
        <v>263.09999999999997</v>
      </c>
      <c r="I10" s="213">
        <f>E10/100*10</f>
        <v>75.171428571428564</v>
      </c>
      <c r="J10" s="213">
        <f>E10/100*10</f>
        <v>75.171428571428564</v>
      </c>
      <c r="K10" s="213">
        <f>E10/100*45</f>
        <v>338.27142857142854</v>
      </c>
    </row>
    <row r="11" spans="1:11" ht="21" x14ac:dyDescent="0.2">
      <c r="A11" s="1183" t="s">
        <v>157</v>
      </c>
      <c r="B11" s="1184" t="s">
        <v>211</v>
      </c>
      <c r="C11" s="1188" t="s">
        <v>26</v>
      </c>
      <c r="D11" s="212">
        <f>D10*2</f>
        <v>3758.5714285714284</v>
      </c>
      <c r="E11" s="213">
        <f>E10*2</f>
        <v>1503.4285714285713</v>
      </c>
      <c r="F11" s="239">
        <f>F10*2</f>
        <v>2255.1428571428569</v>
      </c>
      <c r="G11" s="240" t="s">
        <v>26</v>
      </c>
      <c r="H11" s="212">
        <f>H10*2</f>
        <v>526.19999999999993</v>
      </c>
      <c r="I11" s="213">
        <f>I10*2</f>
        <v>150.34285714285713</v>
      </c>
      <c r="J11" s="213">
        <f>J10*2</f>
        <v>150.34285714285713</v>
      </c>
      <c r="K11" s="213">
        <f>K10*2</f>
        <v>676.54285714285709</v>
      </c>
    </row>
    <row r="12" spans="1:11" ht="11.4" thickBot="1" x14ac:dyDescent="0.25">
      <c r="A12" s="1185" t="s">
        <v>162</v>
      </c>
      <c r="B12" s="1186" t="s">
        <v>212</v>
      </c>
      <c r="C12" s="1188" t="s">
        <v>27</v>
      </c>
      <c r="D12" s="212">
        <f>D10*3</f>
        <v>5637.8571428571431</v>
      </c>
      <c r="E12" s="213">
        <f>E10*3</f>
        <v>2255.1428571428569</v>
      </c>
      <c r="F12" s="239">
        <f>F10*3</f>
        <v>3382.7142857142853</v>
      </c>
      <c r="G12" s="240" t="s">
        <v>27</v>
      </c>
      <c r="H12" s="212">
        <f>H10*3</f>
        <v>789.3</v>
      </c>
      <c r="I12" s="213">
        <f>I10*3</f>
        <v>225.51428571428568</v>
      </c>
      <c r="J12" s="213">
        <f>J10*3</f>
        <v>225.51428571428568</v>
      </c>
      <c r="K12" s="213">
        <f>K10*3</f>
        <v>1014.8142857142857</v>
      </c>
    </row>
    <row r="13" spans="1:11" x14ac:dyDescent="0.2">
      <c r="A13" s="324"/>
      <c r="B13" s="324"/>
      <c r="C13" s="1188" t="s">
        <v>28</v>
      </c>
      <c r="D13" s="212">
        <f>D10*6</f>
        <v>11275.714285714286</v>
      </c>
      <c r="E13" s="213">
        <f>E10*6</f>
        <v>4510.2857142857138</v>
      </c>
      <c r="F13" s="239">
        <f>F10*6</f>
        <v>6765.4285714285706</v>
      </c>
      <c r="G13" s="240" t="s">
        <v>28</v>
      </c>
      <c r="H13" s="212">
        <f>H10*6</f>
        <v>1578.6</v>
      </c>
      <c r="I13" s="213">
        <f>I10*6</f>
        <v>451.02857142857135</v>
      </c>
      <c r="J13" s="213">
        <f>J10*6</f>
        <v>451.02857142857135</v>
      </c>
      <c r="K13" s="213">
        <f>K10*6</f>
        <v>2029.6285714285714</v>
      </c>
    </row>
    <row r="14" spans="1:11" x14ac:dyDescent="0.2">
      <c r="A14" s="324"/>
      <c r="B14" s="324"/>
      <c r="C14" s="1188" t="s">
        <v>29</v>
      </c>
      <c r="D14" s="212">
        <f>D10*12</f>
        <v>22551.428571428572</v>
      </c>
      <c r="E14" s="213">
        <f>E10*12</f>
        <v>9020.5714285714275</v>
      </c>
      <c r="F14" s="239">
        <f>F10*12</f>
        <v>13530.857142857141</v>
      </c>
      <c r="G14" s="240" t="s">
        <v>29</v>
      </c>
      <c r="H14" s="212">
        <f>H10*12</f>
        <v>3157.2</v>
      </c>
      <c r="I14" s="213">
        <f>I10*12</f>
        <v>902.05714285714271</v>
      </c>
      <c r="J14" s="213">
        <f>J10*12</f>
        <v>902.05714285714271</v>
      </c>
      <c r="K14" s="213">
        <f>K10*12</f>
        <v>4059.2571428571428</v>
      </c>
    </row>
    <row r="15" spans="1:11" x14ac:dyDescent="0.2">
      <c r="A15" s="324"/>
      <c r="B15" s="325"/>
      <c r="C15" s="1188" t="s">
        <v>30</v>
      </c>
      <c r="D15" s="241">
        <f>D10*14</f>
        <v>26310</v>
      </c>
      <c r="E15" s="242">
        <f>E10*14</f>
        <v>10524</v>
      </c>
      <c r="F15" s="243">
        <f>F10*14</f>
        <v>15785.999999999998</v>
      </c>
      <c r="G15" s="244" t="s">
        <v>30</v>
      </c>
      <c r="H15" s="241">
        <f>H10*14</f>
        <v>3683.3999999999996</v>
      </c>
      <c r="I15" s="242">
        <f>I10*14</f>
        <v>1052.3999999999999</v>
      </c>
      <c r="J15" s="242">
        <f>J10*14</f>
        <v>1052.3999999999999</v>
      </c>
      <c r="K15" s="242">
        <f>K10*14</f>
        <v>4735.7999999999993</v>
      </c>
    </row>
    <row r="16" spans="1:11" ht="12.9" customHeight="1" x14ac:dyDescent="0.2">
      <c r="A16" s="324"/>
      <c r="B16" s="327"/>
      <c r="C16" s="240" t="s">
        <v>31</v>
      </c>
      <c r="D16" s="212">
        <f>D15*2</f>
        <v>52620</v>
      </c>
      <c r="E16" s="213">
        <f>E15*2</f>
        <v>21048</v>
      </c>
      <c r="F16" s="239">
        <f>F15*2</f>
        <v>31571.999999999996</v>
      </c>
      <c r="G16" s="240" t="s">
        <v>31</v>
      </c>
      <c r="H16" s="212">
        <f>H15*2</f>
        <v>7366.7999999999993</v>
      </c>
      <c r="I16" s="213">
        <f>I15*2</f>
        <v>2104.7999999999997</v>
      </c>
      <c r="J16" s="213">
        <f>J15*2</f>
        <v>2104.7999999999997</v>
      </c>
      <c r="K16" s="213">
        <f>K15*2</f>
        <v>9471.5999999999985</v>
      </c>
    </row>
    <row r="17" spans="2:11" x14ac:dyDescent="0.2">
      <c r="C17" s="240" t="s">
        <v>32</v>
      </c>
      <c r="D17" s="212">
        <f>D16+D15</f>
        <v>78930</v>
      </c>
      <c r="E17" s="213">
        <f>E16+E15</f>
        <v>31572</v>
      </c>
      <c r="F17" s="239">
        <f>F16+F15</f>
        <v>47357.999999999993</v>
      </c>
      <c r="G17" s="240" t="s">
        <v>32</v>
      </c>
      <c r="H17" s="212">
        <f>H16+H15</f>
        <v>11050.199999999999</v>
      </c>
      <c r="I17" s="213">
        <f>I16+I15</f>
        <v>3157.2</v>
      </c>
      <c r="J17" s="213">
        <f>J16+J15</f>
        <v>3157.2</v>
      </c>
      <c r="K17" s="213">
        <f>K16+K15</f>
        <v>14207.399999999998</v>
      </c>
    </row>
    <row r="18" spans="2:11" x14ac:dyDescent="0.2">
      <c r="C18" s="240" t="s">
        <v>33</v>
      </c>
      <c r="D18" s="212">
        <f>D16*2</f>
        <v>105240</v>
      </c>
      <c r="E18" s="213">
        <f>E16+E16</f>
        <v>42096</v>
      </c>
      <c r="F18" s="239">
        <f>F16+F16</f>
        <v>63143.999999999993</v>
      </c>
      <c r="G18" s="240" t="s">
        <v>33</v>
      </c>
      <c r="H18" s="212">
        <f>H16+H16</f>
        <v>14733.599999999999</v>
      </c>
      <c r="I18" s="213">
        <f>I16+I16</f>
        <v>4209.5999999999995</v>
      </c>
      <c r="J18" s="213">
        <f>J16+J16</f>
        <v>4209.5999999999995</v>
      </c>
      <c r="K18" s="213">
        <f>K16+K16</f>
        <v>18943.199999999997</v>
      </c>
    </row>
    <row r="19" spans="2:11" x14ac:dyDescent="0.2">
      <c r="C19" s="240" t="s">
        <v>34</v>
      </c>
      <c r="D19" s="212">
        <f>D17+D16</f>
        <v>131550</v>
      </c>
      <c r="E19" s="213">
        <f>E17+E16</f>
        <v>52620</v>
      </c>
      <c r="F19" s="239">
        <f>F16+F17</f>
        <v>78929.999999999985</v>
      </c>
      <c r="G19" s="240" t="s">
        <v>34</v>
      </c>
      <c r="H19" s="212">
        <f>H17+H16</f>
        <v>18417</v>
      </c>
      <c r="I19" s="213">
        <f>I16+I17</f>
        <v>5262</v>
      </c>
      <c r="J19" s="213">
        <f>J16+J17</f>
        <v>5262</v>
      </c>
      <c r="K19" s="213">
        <f>K18+K15</f>
        <v>23678.999999999996</v>
      </c>
    </row>
    <row r="20" spans="2:11" x14ac:dyDescent="0.2">
      <c r="C20" s="240" t="s">
        <v>35</v>
      </c>
      <c r="D20" s="212">
        <f>D17*2</f>
        <v>157860</v>
      </c>
      <c r="E20" s="213">
        <f>E17+E17</f>
        <v>63144</v>
      </c>
      <c r="F20" s="239">
        <f>F17+F17</f>
        <v>94715.999999999985</v>
      </c>
      <c r="G20" s="240" t="s">
        <v>35</v>
      </c>
      <c r="H20" s="212">
        <f>H17+H17</f>
        <v>22100.399999999998</v>
      </c>
      <c r="I20" s="213">
        <f>I17+I17</f>
        <v>6314.4</v>
      </c>
      <c r="J20" s="213">
        <f>J17+J17</f>
        <v>6314.4</v>
      </c>
      <c r="K20" s="213">
        <f>K19+K15</f>
        <v>28414.799999999996</v>
      </c>
    </row>
    <row r="21" spans="2:11" x14ac:dyDescent="0.2">
      <c r="C21" s="240" t="s">
        <v>36</v>
      </c>
      <c r="D21" s="212">
        <f>D18+D17</f>
        <v>184170</v>
      </c>
      <c r="E21" s="213">
        <f>E18+E17</f>
        <v>73668</v>
      </c>
      <c r="F21" s="239">
        <f>F18+F17</f>
        <v>110501.99999999999</v>
      </c>
      <c r="G21" s="240" t="s">
        <v>36</v>
      </c>
      <c r="H21" s="212">
        <f>H17+H18</f>
        <v>25783.799999999996</v>
      </c>
      <c r="I21" s="213">
        <f>I18+I17</f>
        <v>7366.7999999999993</v>
      </c>
      <c r="J21" s="213">
        <f>J18+J17</f>
        <v>7366.7999999999993</v>
      </c>
      <c r="K21" s="213">
        <f>K20+K15</f>
        <v>33150.599999999991</v>
      </c>
    </row>
    <row r="22" spans="2:11" x14ac:dyDescent="0.2">
      <c r="C22" s="240" t="s">
        <v>37</v>
      </c>
      <c r="D22" s="212">
        <f>D18+D18</f>
        <v>210480</v>
      </c>
      <c r="E22" s="213">
        <f>E18+E18</f>
        <v>84192</v>
      </c>
      <c r="F22" s="239">
        <f>F18+F18</f>
        <v>126287.99999999999</v>
      </c>
      <c r="G22" s="240" t="s">
        <v>37</v>
      </c>
      <c r="H22" s="212">
        <f>H18+H18</f>
        <v>29467.199999999997</v>
      </c>
      <c r="I22" s="213">
        <f>I18+I18</f>
        <v>8419.1999999999989</v>
      </c>
      <c r="J22" s="213">
        <f>J18+J18</f>
        <v>8419.1999999999989</v>
      </c>
      <c r="K22" s="213">
        <f>K21+K15</f>
        <v>37886.399999999994</v>
      </c>
    </row>
    <row r="23" spans="2:11" x14ac:dyDescent="0.2">
      <c r="C23" s="240" t="s">
        <v>38</v>
      </c>
      <c r="D23" s="212">
        <f>D18+D19</f>
        <v>236790</v>
      </c>
      <c r="E23" s="213">
        <f>E19+E18</f>
        <v>94716</v>
      </c>
      <c r="F23" s="239">
        <f>F19+F18</f>
        <v>142073.99999999997</v>
      </c>
      <c r="G23" s="240" t="s">
        <v>38</v>
      </c>
      <c r="H23" s="212">
        <f>H18+H19</f>
        <v>33150.6</v>
      </c>
      <c r="I23" s="213">
        <f>I19+I18</f>
        <v>9471.5999999999985</v>
      </c>
      <c r="J23" s="213">
        <f>J19+J18</f>
        <v>9471.5999999999985</v>
      </c>
      <c r="K23" s="213">
        <f>K22+K15</f>
        <v>42622.2</v>
      </c>
    </row>
    <row r="24" spans="2:11" x14ac:dyDescent="0.2">
      <c r="C24" s="240" t="s">
        <v>39</v>
      </c>
      <c r="D24" s="212">
        <f>D15*10</f>
        <v>263100</v>
      </c>
      <c r="E24" s="213">
        <f>E19+E19</f>
        <v>105240</v>
      </c>
      <c r="F24" s="239">
        <f>F19+F19</f>
        <v>157859.99999999997</v>
      </c>
      <c r="G24" s="240" t="s">
        <v>39</v>
      </c>
      <c r="H24" s="212">
        <f>H19+H19</f>
        <v>36834</v>
      </c>
      <c r="I24" s="213">
        <f>I19+I19</f>
        <v>10524</v>
      </c>
      <c r="J24" s="213">
        <f>J19+J19</f>
        <v>10524</v>
      </c>
      <c r="K24" s="213">
        <f>K23+K15</f>
        <v>47358</v>
      </c>
    </row>
    <row r="25" spans="2:11" x14ac:dyDescent="0.2">
      <c r="C25" s="240" t="s">
        <v>40</v>
      </c>
      <c r="D25" s="212">
        <f>D24*2</f>
        <v>526200</v>
      </c>
      <c r="E25" s="213">
        <f>E24*2</f>
        <v>210480</v>
      </c>
      <c r="F25" s="239">
        <f>F24*2</f>
        <v>315719.99999999994</v>
      </c>
      <c r="G25" s="240" t="s">
        <v>40</v>
      </c>
      <c r="H25" s="212">
        <f>H24*2</f>
        <v>73668</v>
      </c>
      <c r="I25" s="213">
        <f>I24*2</f>
        <v>21048</v>
      </c>
      <c r="J25" s="213">
        <f>J24*2</f>
        <v>21048</v>
      </c>
      <c r="K25" s="213">
        <f>K24*2</f>
        <v>94716</v>
      </c>
    </row>
    <row r="26" spans="2:11" ht="10.8" thickBot="1" x14ac:dyDescent="0.25">
      <c r="C26" s="245" t="s">
        <v>41</v>
      </c>
      <c r="D26" s="234">
        <f>D25+D24</f>
        <v>789300</v>
      </c>
      <c r="E26" s="215">
        <f>E25+E24</f>
        <v>315720</v>
      </c>
      <c r="F26" s="328">
        <f>F25+F24</f>
        <v>473579.99999999988</v>
      </c>
      <c r="G26" s="329" t="s">
        <v>41</v>
      </c>
      <c r="H26" s="234">
        <f>H25+H24</f>
        <v>110502</v>
      </c>
      <c r="I26" s="213">
        <f>I25+I24</f>
        <v>31572</v>
      </c>
      <c r="J26" s="213">
        <f>J25+J24</f>
        <v>31572</v>
      </c>
      <c r="K26" s="213">
        <f>K25+K24</f>
        <v>142074</v>
      </c>
    </row>
    <row r="27" spans="2:11" x14ac:dyDescent="0.2">
      <c r="B27" s="330" t="s">
        <v>142</v>
      </c>
      <c r="C27" s="331"/>
      <c r="D27" s="269"/>
      <c r="E27" s="269"/>
      <c r="F27" s="269"/>
      <c r="G27" s="269"/>
      <c r="H27" s="332"/>
      <c r="I27" s="333"/>
      <c r="J27" s="333"/>
      <c r="K27" s="333"/>
    </row>
    <row r="28" spans="2:11" x14ac:dyDescent="0.2">
      <c r="C28" s="334" t="s">
        <v>42</v>
      </c>
      <c r="D28" s="519">
        <v>0.04</v>
      </c>
      <c r="E28" s="519">
        <v>0.05</v>
      </c>
      <c r="F28" s="519">
        <v>0.06</v>
      </c>
      <c r="G28" s="519">
        <v>7.0000000000000007E-2</v>
      </c>
      <c r="H28" s="519">
        <v>0.08</v>
      </c>
      <c r="I28" s="519">
        <v>0.09</v>
      </c>
      <c r="J28" s="519">
        <v>0.1</v>
      </c>
      <c r="K28" s="335" t="s">
        <v>43</v>
      </c>
    </row>
    <row r="29" spans="2:11" x14ac:dyDescent="0.2">
      <c r="B29" s="336" t="s">
        <v>44</v>
      </c>
      <c r="C29" s="220">
        <f>D26</f>
        <v>789300</v>
      </c>
      <c r="D29" s="213">
        <f>C29/100*4</f>
        <v>31572</v>
      </c>
      <c r="E29" s="213">
        <f>C29/100*5</f>
        <v>39465</v>
      </c>
      <c r="F29" s="213">
        <f>C29/100*6</f>
        <v>47358</v>
      </c>
      <c r="G29" s="213">
        <f>C29/100*7</f>
        <v>55251</v>
      </c>
      <c r="H29" s="213">
        <f>C29/100*8</f>
        <v>63144</v>
      </c>
      <c r="I29" s="213">
        <f>C29/100*9</f>
        <v>71037</v>
      </c>
      <c r="J29" s="213">
        <f>C29/100*10</f>
        <v>78930</v>
      </c>
      <c r="K29" s="246"/>
    </row>
    <row r="30" spans="2:11" x14ac:dyDescent="0.2">
      <c r="B30" s="337" t="s">
        <v>45</v>
      </c>
      <c r="C30" s="516" t="s">
        <v>143</v>
      </c>
      <c r="D30" s="214">
        <f>D15</f>
        <v>26310</v>
      </c>
      <c r="E30" s="214">
        <f>D15</f>
        <v>26310</v>
      </c>
      <c r="F30" s="214">
        <f>D15</f>
        <v>26310</v>
      </c>
      <c r="G30" s="214">
        <f>D15</f>
        <v>26310</v>
      </c>
      <c r="H30" s="214">
        <f>D15</f>
        <v>26310</v>
      </c>
      <c r="I30" s="214">
        <f>D15</f>
        <v>26310</v>
      </c>
      <c r="J30" s="214">
        <f>D15</f>
        <v>26310</v>
      </c>
      <c r="K30" s="246"/>
    </row>
    <row r="31" spans="2:11" x14ac:dyDescent="0.2">
      <c r="B31" s="337" t="s">
        <v>47</v>
      </c>
      <c r="C31" s="338" t="s">
        <v>48</v>
      </c>
      <c r="D31" s="213">
        <f t="shared" ref="D31:J31" si="0">D29-D30</f>
        <v>5262</v>
      </c>
      <c r="E31" s="213">
        <f t="shared" si="0"/>
        <v>13155</v>
      </c>
      <c r="F31" s="213">
        <f t="shared" si="0"/>
        <v>21048</v>
      </c>
      <c r="G31" s="213">
        <f t="shared" si="0"/>
        <v>28941</v>
      </c>
      <c r="H31" s="213">
        <f t="shared" si="0"/>
        <v>36834</v>
      </c>
      <c r="I31" s="213">
        <f t="shared" si="0"/>
        <v>44727</v>
      </c>
      <c r="J31" s="213">
        <f t="shared" si="0"/>
        <v>52620</v>
      </c>
      <c r="K31" s="246"/>
    </row>
    <row r="32" spans="2:11" ht="10.8" thickBot="1" x14ac:dyDescent="0.25">
      <c r="B32" s="339"/>
      <c r="C32" s="453" t="s">
        <v>161</v>
      </c>
      <c r="D32" s="215">
        <f t="shared" ref="D32:J32" si="1">D31/100*10</f>
        <v>526.19999999999993</v>
      </c>
      <c r="E32" s="215">
        <f t="shared" si="1"/>
        <v>1315.5</v>
      </c>
      <c r="F32" s="215">
        <f t="shared" si="1"/>
        <v>2104.7999999999997</v>
      </c>
      <c r="G32" s="215">
        <f t="shared" si="1"/>
        <v>2894.1000000000004</v>
      </c>
      <c r="H32" s="215">
        <f t="shared" si="1"/>
        <v>3683.3999999999996</v>
      </c>
      <c r="I32" s="215">
        <f t="shared" si="1"/>
        <v>4472.7</v>
      </c>
      <c r="J32" s="215">
        <f t="shared" si="1"/>
        <v>5262</v>
      </c>
      <c r="K32" s="247"/>
    </row>
    <row r="33" spans="2:11" x14ac:dyDescent="0.2">
      <c r="B33" s="340" t="s">
        <v>50</v>
      </c>
      <c r="C33" s="341" t="s">
        <v>51</v>
      </c>
      <c r="D33" s="248">
        <f t="shared" ref="D33:J36" si="2">D29*30</f>
        <v>947160</v>
      </c>
      <c r="E33" s="248">
        <f t="shared" si="2"/>
        <v>1183950</v>
      </c>
      <c r="F33" s="248">
        <f t="shared" si="2"/>
        <v>1420740</v>
      </c>
      <c r="G33" s="248">
        <f t="shared" si="2"/>
        <v>1657530</v>
      </c>
      <c r="H33" s="248">
        <f t="shared" si="2"/>
        <v>1894320</v>
      </c>
      <c r="I33" s="248">
        <f t="shared" si="2"/>
        <v>2131110</v>
      </c>
      <c r="J33" s="249">
        <f t="shared" si="2"/>
        <v>2367900</v>
      </c>
      <c r="K33" s="250"/>
    </row>
    <row r="34" spans="2:11" x14ac:dyDescent="0.2">
      <c r="B34" s="342" t="s">
        <v>50</v>
      </c>
      <c r="C34" s="343" t="s">
        <v>52</v>
      </c>
      <c r="D34" s="216">
        <f t="shared" si="2"/>
        <v>789300</v>
      </c>
      <c r="E34" s="216">
        <f t="shared" si="2"/>
        <v>789300</v>
      </c>
      <c r="F34" s="216">
        <f t="shared" si="2"/>
        <v>789300</v>
      </c>
      <c r="G34" s="216">
        <f t="shared" si="2"/>
        <v>789300</v>
      </c>
      <c r="H34" s="216">
        <f t="shared" si="2"/>
        <v>789300</v>
      </c>
      <c r="I34" s="216">
        <f t="shared" si="2"/>
        <v>789300</v>
      </c>
      <c r="J34" s="217">
        <f t="shared" si="2"/>
        <v>789300</v>
      </c>
      <c r="K34" s="251"/>
    </row>
    <row r="35" spans="2:11" x14ac:dyDescent="0.2">
      <c r="B35" s="344" t="s">
        <v>50</v>
      </c>
      <c r="C35" s="345" t="s">
        <v>53</v>
      </c>
      <c r="D35" s="218">
        <f t="shared" si="2"/>
        <v>157860</v>
      </c>
      <c r="E35" s="218">
        <f t="shared" si="2"/>
        <v>394650</v>
      </c>
      <c r="F35" s="218">
        <f t="shared" si="2"/>
        <v>631440</v>
      </c>
      <c r="G35" s="218">
        <f t="shared" si="2"/>
        <v>868230</v>
      </c>
      <c r="H35" s="218">
        <f t="shared" si="2"/>
        <v>1105020</v>
      </c>
      <c r="I35" s="218">
        <f t="shared" si="2"/>
        <v>1341810</v>
      </c>
      <c r="J35" s="219">
        <f t="shared" si="2"/>
        <v>1578600</v>
      </c>
      <c r="K35" s="252"/>
    </row>
    <row r="36" spans="2:11" ht="10.8" thickBot="1" x14ac:dyDescent="0.25">
      <c r="B36" s="346" t="s">
        <v>50</v>
      </c>
      <c r="C36" s="347" t="s">
        <v>49</v>
      </c>
      <c r="D36" s="253">
        <f t="shared" si="2"/>
        <v>15785.999999999998</v>
      </c>
      <c r="E36" s="253">
        <f t="shared" si="2"/>
        <v>39465</v>
      </c>
      <c r="F36" s="253">
        <f t="shared" si="2"/>
        <v>63143.999999999993</v>
      </c>
      <c r="G36" s="253">
        <f t="shared" si="2"/>
        <v>86823.000000000015</v>
      </c>
      <c r="H36" s="253">
        <f t="shared" si="2"/>
        <v>110501.99999999999</v>
      </c>
      <c r="I36" s="253">
        <f t="shared" si="2"/>
        <v>134181</v>
      </c>
      <c r="J36" s="253">
        <f t="shared" si="2"/>
        <v>157860</v>
      </c>
      <c r="K36" s="254"/>
    </row>
    <row r="37" spans="2:11" x14ac:dyDescent="0.2">
      <c r="B37" s="348"/>
      <c r="C37" s="349" t="s">
        <v>54</v>
      </c>
      <c r="D37" s="350">
        <f t="shared" ref="D37:J37" si="3">D31</f>
        <v>5262</v>
      </c>
      <c r="E37" s="255">
        <f t="shared" si="3"/>
        <v>13155</v>
      </c>
      <c r="F37" s="255">
        <f t="shared" si="3"/>
        <v>21048</v>
      </c>
      <c r="G37" s="255">
        <f t="shared" si="3"/>
        <v>28941</v>
      </c>
      <c r="H37" s="255">
        <f t="shared" si="3"/>
        <v>36834</v>
      </c>
      <c r="I37" s="255">
        <f t="shared" si="3"/>
        <v>44727</v>
      </c>
      <c r="J37" s="255">
        <f t="shared" si="3"/>
        <v>52620</v>
      </c>
      <c r="K37" s="256"/>
    </row>
    <row r="38" spans="2:11" ht="11.4" x14ac:dyDescent="0.2">
      <c r="B38" s="351"/>
      <c r="C38" s="352" t="s">
        <v>55</v>
      </c>
      <c r="D38" s="257">
        <f t="shared" ref="D38:J38" si="4">D37/100*20</f>
        <v>1052.3999999999999</v>
      </c>
      <c r="E38" s="220">
        <f t="shared" si="4"/>
        <v>2631</v>
      </c>
      <c r="F38" s="220">
        <f t="shared" si="4"/>
        <v>4209.5999999999995</v>
      </c>
      <c r="G38" s="220">
        <f t="shared" si="4"/>
        <v>5788.2000000000007</v>
      </c>
      <c r="H38" s="220">
        <f t="shared" si="4"/>
        <v>7366.7999999999993</v>
      </c>
      <c r="I38" s="220">
        <f t="shared" si="4"/>
        <v>8945.4</v>
      </c>
      <c r="J38" s="220">
        <f t="shared" si="4"/>
        <v>10524</v>
      </c>
      <c r="K38" s="258"/>
    </row>
    <row r="39" spans="2:11" ht="13.2" x14ac:dyDescent="0.25">
      <c r="B39" s="353"/>
      <c r="C39" s="354" t="s">
        <v>56</v>
      </c>
      <c r="D39" s="257">
        <f t="shared" ref="D39:J39" si="5">D37/100*40</f>
        <v>2104.7999999999997</v>
      </c>
      <c r="E39" s="220">
        <f t="shared" si="5"/>
        <v>5262</v>
      </c>
      <c r="F39" s="220">
        <f t="shared" si="5"/>
        <v>8419.1999999999989</v>
      </c>
      <c r="G39" s="220">
        <f t="shared" si="5"/>
        <v>11576.400000000001</v>
      </c>
      <c r="H39" s="220">
        <f t="shared" si="5"/>
        <v>14733.599999999999</v>
      </c>
      <c r="I39" s="220">
        <f t="shared" si="5"/>
        <v>17890.8</v>
      </c>
      <c r="J39" s="220">
        <f t="shared" si="5"/>
        <v>21048</v>
      </c>
      <c r="K39" s="259"/>
    </row>
    <row r="40" spans="2:11" ht="11.4" x14ac:dyDescent="0.2">
      <c r="B40" s="351"/>
      <c r="C40" s="352" t="s">
        <v>57</v>
      </c>
      <c r="D40" s="257">
        <f t="shared" ref="D40:J40" si="6">D37/100*40</f>
        <v>2104.7999999999997</v>
      </c>
      <c r="E40" s="220">
        <f t="shared" si="6"/>
        <v>5262</v>
      </c>
      <c r="F40" s="220">
        <f t="shared" si="6"/>
        <v>8419.1999999999989</v>
      </c>
      <c r="G40" s="220">
        <f t="shared" si="6"/>
        <v>11576.400000000001</v>
      </c>
      <c r="H40" s="220">
        <f t="shared" si="6"/>
        <v>14733.599999999999</v>
      </c>
      <c r="I40" s="220">
        <f t="shared" si="6"/>
        <v>17890.8</v>
      </c>
      <c r="J40" s="220">
        <f t="shared" si="6"/>
        <v>21048</v>
      </c>
      <c r="K40" s="259"/>
    </row>
    <row r="41" spans="2:11" s="357" customFormat="1" ht="11.4" x14ac:dyDescent="0.2">
      <c r="B41" s="355"/>
      <c r="C41" s="356" t="s">
        <v>58</v>
      </c>
      <c r="D41" s="260">
        <f>D37/100*4</f>
        <v>210.48</v>
      </c>
      <c r="E41" s="261">
        <f>E37/100*5</f>
        <v>657.75</v>
      </c>
      <c r="F41" s="261">
        <f>F37/100*6</f>
        <v>1262.8799999999999</v>
      </c>
      <c r="G41" s="261">
        <f>F37/100*7</f>
        <v>1473.36</v>
      </c>
      <c r="H41" s="261">
        <f>F37/100*8</f>
        <v>1683.84</v>
      </c>
      <c r="I41" s="261">
        <f>F37/100*9</f>
        <v>1894.32</v>
      </c>
      <c r="J41" s="261">
        <f>F37/100*10</f>
        <v>2104.7999999999997</v>
      </c>
      <c r="K41" s="262"/>
    </row>
    <row r="42" spans="2:11" ht="11.4" x14ac:dyDescent="0.2">
      <c r="B42" s="351"/>
      <c r="C42" s="358" t="s">
        <v>59</v>
      </c>
      <c r="D42" s="263">
        <f t="shared" ref="D42:J42" si="7">D37+D41</f>
        <v>5472.48</v>
      </c>
      <c r="E42" s="264">
        <f t="shared" si="7"/>
        <v>13812.75</v>
      </c>
      <c r="F42" s="264">
        <f t="shared" si="7"/>
        <v>22310.880000000001</v>
      </c>
      <c r="G42" s="264">
        <f t="shared" si="7"/>
        <v>30414.36</v>
      </c>
      <c r="H42" s="264">
        <f t="shared" si="7"/>
        <v>38517.839999999997</v>
      </c>
      <c r="I42" s="264">
        <f t="shared" si="7"/>
        <v>46621.32</v>
      </c>
      <c r="J42" s="264">
        <f t="shared" si="7"/>
        <v>54724.800000000003</v>
      </c>
      <c r="K42" s="265"/>
    </row>
    <row r="43" spans="2:11" ht="11.4" x14ac:dyDescent="0.2">
      <c r="B43" s="359"/>
      <c r="C43" s="360" t="s">
        <v>60</v>
      </c>
      <c r="D43" s="266">
        <f>D35*D28</f>
        <v>6314.4000000000005</v>
      </c>
      <c r="E43" s="266">
        <f t="shared" ref="E43:J43" si="8">E35*E28</f>
        <v>19732.5</v>
      </c>
      <c r="F43" s="266">
        <f t="shared" si="8"/>
        <v>37886.400000000001</v>
      </c>
      <c r="G43" s="266">
        <f t="shared" si="8"/>
        <v>60776.100000000006</v>
      </c>
      <c r="H43" s="266">
        <f t="shared" si="8"/>
        <v>88401.600000000006</v>
      </c>
      <c r="I43" s="266">
        <f t="shared" si="8"/>
        <v>120762.9</v>
      </c>
      <c r="J43" s="266">
        <f t="shared" si="8"/>
        <v>157860</v>
      </c>
      <c r="K43" s="361"/>
    </row>
    <row r="44" spans="2:11" ht="12" thickBot="1" x14ac:dyDescent="0.25">
      <c r="B44" s="359"/>
      <c r="C44" s="360" t="s">
        <v>61</v>
      </c>
      <c r="D44" s="267">
        <f>D35+D43</f>
        <v>164174.39999999999</v>
      </c>
      <c r="E44" s="267">
        <f t="shared" ref="E44:J44" si="9">E35+E43</f>
        <v>414382.5</v>
      </c>
      <c r="F44" s="267">
        <f t="shared" si="9"/>
        <v>669326.4</v>
      </c>
      <c r="G44" s="267">
        <f t="shared" si="9"/>
        <v>929006.1</v>
      </c>
      <c r="H44" s="267">
        <f t="shared" si="9"/>
        <v>1193421.6000000001</v>
      </c>
      <c r="I44" s="267">
        <f t="shared" si="9"/>
        <v>1462572.9</v>
      </c>
      <c r="J44" s="267">
        <f t="shared" si="9"/>
        <v>1736460</v>
      </c>
      <c r="K44" s="331"/>
    </row>
    <row r="45" spans="2:11" ht="13.8" thickBot="1" x14ac:dyDescent="0.3">
      <c r="D45" s="362" t="s">
        <v>149</v>
      </c>
      <c r="E45" s="362"/>
      <c r="F45" s="362"/>
      <c r="G45" s="362"/>
      <c r="H45" s="363"/>
      <c r="I45" s="364" t="s">
        <v>66</v>
      </c>
      <c r="J45" s="365">
        <f>F10</f>
        <v>1127.5714285714284</v>
      </c>
      <c r="K45" s="366" t="s">
        <v>67</v>
      </c>
    </row>
    <row r="46" spans="2:11" ht="10.8" thickBot="1" x14ac:dyDescent="0.25">
      <c r="C46" s="367" t="s">
        <v>18</v>
      </c>
      <c r="D46" s="318" t="s">
        <v>68</v>
      </c>
      <c r="E46" s="318" t="s">
        <v>69</v>
      </c>
      <c r="F46" s="318" t="s">
        <v>70</v>
      </c>
      <c r="G46" s="318" t="s">
        <v>71</v>
      </c>
      <c r="H46" s="517" t="s">
        <v>150</v>
      </c>
      <c r="I46" s="318" t="s">
        <v>73</v>
      </c>
      <c r="J46" s="368" t="s">
        <v>74</v>
      </c>
      <c r="K46" s="368" t="s">
        <v>75</v>
      </c>
    </row>
    <row r="47" spans="2:11" x14ac:dyDescent="0.2">
      <c r="C47" s="240" t="s">
        <v>25</v>
      </c>
      <c r="D47" s="212">
        <f>F10/100*30</f>
        <v>338.27142857142854</v>
      </c>
      <c r="E47" s="213">
        <f>F10/100*15</f>
        <v>169.13571428571427</v>
      </c>
      <c r="F47" s="213">
        <f>F10/100*10</f>
        <v>112.75714285714285</v>
      </c>
      <c r="G47" s="213">
        <f>F10/100*15</f>
        <v>169.13571428571427</v>
      </c>
      <c r="H47" s="213">
        <f>F10/100*8</f>
        <v>90.205714285714279</v>
      </c>
      <c r="I47" s="213">
        <f>F10/100*6</f>
        <v>67.654285714285706</v>
      </c>
      <c r="J47" s="213">
        <f>F10/100*6</f>
        <v>67.654285714285706</v>
      </c>
      <c r="K47" s="213">
        <f>F10/100*10</f>
        <v>112.75714285714285</v>
      </c>
    </row>
    <row r="48" spans="2:11" x14ac:dyDescent="0.2">
      <c r="C48" s="240" t="s">
        <v>26</v>
      </c>
      <c r="D48" s="212">
        <f t="shared" ref="D48:K48" si="10">D47*2</f>
        <v>676.54285714285709</v>
      </c>
      <c r="E48" s="213">
        <f t="shared" si="10"/>
        <v>338.27142857142854</v>
      </c>
      <c r="F48" s="213">
        <f t="shared" si="10"/>
        <v>225.51428571428571</v>
      </c>
      <c r="G48" s="213">
        <f t="shared" si="10"/>
        <v>338.27142857142854</v>
      </c>
      <c r="H48" s="213">
        <f t="shared" si="10"/>
        <v>180.41142857142856</v>
      </c>
      <c r="I48" s="213">
        <f t="shared" si="10"/>
        <v>135.30857142857141</v>
      </c>
      <c r="J48" s="213">
        <f t="shared" si="10"/>
        <v>135.30857142857141</v>
      </c>
      <c r="K48" s="213">
        <f t="shared" si="10"/>
        <v>225.51428571428571</v>
      </c>
    </row>
    <row r="49" spans="3:11" x14ac:dyDescent="0.2">
      <c r="C49" s="240" t="s">
        <v>27</v>
      </c>
      <c r="D49" s="212">
        <f t="shared" ref="D49:K49" si="11">D47*3</f>
        <v>1014.8142857142857</v>
      </c>
      <c r="E49" s="213">
        <f t="shared" si="11"/>
        <v>507.40714285714284</v>
      </c>
      <c r="F49" s="213">
        <f t="shared" si="11"/>
        <v>338.27142857142854</v>
      </c>
      <c r="G49" s="213">
        <f t="shared" si="11"/>
        <v>507.40714285714284</v>
      </c>
      <c r="H49" s="213">
        <f t="shared" si="11"/>
        <v>270.61714285714282</v>
      </c>
      <c r="I49" s="213">
        <f t="shared" si="11"/>
        <v>202.9628571428571</v>
      </c>
      <c r="J49" s="213">
        <f t="shared" si="11"/>
        <v>202.9628571428571</v>
      </c>
      <c r="K49" s="213">
        <f t="shared" si="11"/>
        <v>338.27142857142854</v>
      </c>
    </row>
    <row r="50" spans="3:11" x14ac:dyDescent="0.2">
      <c r="C50" s="240" t="s">
        <v>28</v>
      </c>
      <c r="D50" s="212">
        <f t="shared" ref="D50:K50" si="12">D47*6</f>
        <v>2029.6285714285714</v>
      </c>
      <c r="E50" s="213">
        <f t="shared" si="12"/>
        <v>1014.8142857142857</v>
      </c>
      <c r="F50" s="213">
        <f t="shared" si="12"/>
        <v>676.54285714285709</v>
      </c>
      <c r="G50" s="213">
        <f t="shared" si="12"/>
        <v>1014.8142857142857</v>
      </c>
      <c r="H50" s="213">
        <f t="shared" si="12"/>
        <v>541.23428571428565</v>
      </c>
      <c r="I50" s="213">
        <f t="shared" si="12"/>
        <v>405.92571428571421</v>
      </c>
      <c r="J50" s="213">
        <f t="shared" si="12"/>
        <v>405.92571428571421</v>
      </c>
      <c r="K50" s="213">
        <f t="shared" si="12"/>
        <v>676.54285714285709</v>
      </c>
    </row>
    <row r="51" spans="3:11" x14ac:dyDescent="0.2">
      <c r="C51" s="240" t="s">
        <v>29</v>
      </c>
      <c r="D51" s="212">
        <f t="shared" ref="D51:K51" si="13">D47*12</f>
        <v>4059.2571428571428</v>
      </c>
      <c r="E51" s="213">
        <f t="shared" si="13"/>
        <v>2029.6285714285714</v>
      </c>
      <c r="F51" s="213">
        <f t="shared" si="13"/>
        <v>1353.0857142857142</v>
      </c>
      <c r="G51" s="213">
        <f t="shared" si="13"/>
        <v>2029.6285714285714</v>
      </c>
      <c r="H51" s="213">
        <f t="shared" si="13"/>
        <v>1082.4685714285713</v>
      </c>
      <c r="I51" s="213">
        <f t="shared" si="13"/>
        <v>811.85142857142841</v>
      </c>
      <c r="J51" s="213">
        <f t="shared" si="13"/>
        <v>811.85142857142841</v>
      </c>
      <c r="K51" s="213">
        <f t="shared" si="13"/>
        <v>1353.0857142857142</v>
      </c>
    </row>
    <row r="52" spans="3:11" x14ac:dyDescent="0.2">
      <c r="C52" s="244" t="s">
        <v>30</v>
      </c>
      <c r="D52" s="369">
        <f t="shared" ref="D52:K52" si="14">D47*14</f>
        <v>4735.7999999999993</v>
      </c>
      <c r="E52" s="238">
        <f t="shared" si="14"/>
        <v>2367.8999999999996</v>
      </c>
      <c r="F52" s="238">
        <f t="shared" si="14"/>
        <v>1578.6</v>
      </c>
      <c r="G52" s="238">
        <f t="shared" si="14"/>
        <v>2367.8999999999996</v>
      </c>
      <c r="H52" s="238">
        <f t="shared" si="14"/>
        <v>1262.8799999999999</v>
      </c>
      <c r="I52" s="238">
        <f t="shared" si="14"/>
        <v>947.15999999999985</v>
      </c>
      <c r="J52" s="238">
        <f t="shared" si="14"/>
        <v>947.15999999999985</v>
      </c>
      <c r="K52" s="238">
        <f t="shared" si="14"/>
        <v>1578.6</v>
      </c>
    </row>
    <row r="53" spans="3:11" x14ac:dyDescent="0.2">
      <c r="C53" s="240" t="s">
        <v>31</v>
      </c>
      <c r="D53" s="212">
        <f t="shared" ref="D53:K53" si="15">D52*2</f>
        <v>9471.5999999999985</v>
      </c>
      <c r="E53" s="213">
        <f t="shared" si="15"/>
        <v>4735.7999999999993</v>
      </c>
      <c r="F53" s="213">
        <f t="shared" si="15"/>
        <v>3157.2</v>
      </c>
      <c r="G53" s="213">
        <f t="shared" si="15"/>
        <v>4735.7999999999993</v>
      </c>
      <c r="H53" s="213">
        <f t="shared" si="15"/>
        <v>2525.7599999999998</v>
      </c>
      <c r="I53" s="213">
        <f t="shared" si="15"/>
        <v>1894.3199999999997</v>
      </c>
      <c r="J53" s="213">
        <f t="shared" si="15"/>
        <v>1894.3199999999997</v>
      </c>
      <c r="K53" s="213">
        <f t="shared" si="15"/>
        <v>3157.2</v>
      </c>
    </row>
    <row r="54" spans="3:11" x14ac:dyDescent="0.2">
      <c r="C54" s="240" t="s">
        <v>32</v>
      </c>
      <c r="D54" s="212">
        <f t="shared" ref="D54:K54" si="16">D53+D52</f>
        <v>14207.399999999998</v>
      </c>
      <c r="E54" s="213">
        <f t="shared" si="16"/>
        <v>7103.6999999999989</v>
      </c>
      <c r="F54" s="213">
        <f t="shared" si="16"/>
        <v>4735.7999999999993</v>
      </c>
      <c r="G54" s="213">
        <f t="shared" si="16"/>
        <v>7103.6999999999989</v>
      </c>
      <c r="H54" s="213">
        <f t="shared" si="16"/>
        <v>3788.6399999999994</v>
      </c>
      <c r="I54" s="213">
        <f t="shared" si="16"/>
        <v>2841.4799999999996</v>
      </c>
      <c r="J54" s="213">
        <f t="shared" si="16"/>
        <v>2841.4799999999996</v>
      </c>
      <c r="K54" s="213">
        <f t="shared" si="16"/>
        <v>4735.7999999999993</v>
      </c>
    </row>
    <row r="55" spans="3:11" x14ac:dyDescent="0.2">
      <c r="C55" s="240" t="s">
        <v>33</v>
      </c>
      <c r="D55" s="212">
        <f>D53+D53</f>
        <v>18943.199999999997</v>
      </c>
      <c r="E55" s="213">
        <f t="shared" ref="E55:K55" si="17">E54+E52</f>
        <v>9471.5999999999985</v>
      </c>
      <c r="F55" s="213">
        <f t="shared" si="17"/>
        <v>6314.4</v>
      </c>
      <c r="G55" s="213">
        <f t="shared" si="17"/>
        <v>9471.5999999999985</v>
      </c>
      <c r="H55" s="213">
        <f t="shared" si="17"/>
        <v>5051.5199999999995</v>
      </c>
      <c r="I55" s="213">
        <f t="shared" si="17"/>
        <v>3788.6399999999994</v>
      </c>
      <c r="J55" s="213">
        <f t="shared" si="17"/>
        <v>3788.6399999999994</v>
      </c>
      <c r="K55" s="213">
        <f t="shared" si="17"/>
        <v>6314.4</v>
      </c>
    </row>
    <row r="56" spans="3:11" x14ac:dyDescent="0.2">
      <c r="C56" s="240" t="s">
        <v>34</v>
      </c>
      <c r="D56" s="212">
        <f>D54+D53</f>
        <v>23678.999999999996</v>
      </c>
      <c r="E56" s="213">
        <f t="shared" ref="E56:K56" si="18">E55+E52</f>
        <v>11839.499999999998</v>
      </c>
      <c r="F56" s="213">
        <f t="shared" si="18"/>
        <v>7893</v>
      </c>
      <c r="G56" s="213">
        <f t="shared" si="18"/>
        <v>11839.499999999998</v>
      </c>
      <c r="H56" s="213">
        <f t="shared" si="18"/>
        <v>6314.4</v>
      </c>
      <c r="I56" s="213">
        <f t="shared" si="18"/>
        <v>4735.7999999999993</v>
      </c>
      <c r="J56" s="213">
        <f t="shared" si="18"/>
        <v>4735.7999999999993</v>
      </c>
      <c r="K56" s="213">
        <f t="shared" si="18"/>
        <v>7893</v>
      </c>
    </row>
    <row r="57" spans="3:11" x14ac:dyDescent="0.2">
      <c r="C57" s="240" t="s">
        <v>35</v>
      </c>
      <c r="D57" s="212">
        <f>D54+D54</f>
        <v>28414.799999999996</v>
      </c>
      <c r="E57" s="213">
        <f t="shared" ref="E57:K57" si="19">E56+E52</f>
        <v>14207.399999999998</v>
      </c>
      <c r="F57" s="213">
        <f t="shared" si="19"/>
        <v>9471.6</v>
      </c>
      <c r="G57" s="213">
        <f t="shared" si="19"/>
        <v>14207.399999999998</v>
      </c>
      <c r="H57" s="213">
        <f t="shared" si="19"/>
        <v>7577.28</v>
      </c>
      <c r="I57" s="213">
        <f t="shared" si="19"/>
        <v>5682.9599999999991</v>
      </c>
      <c r="J57" s="213">
        <f t="shared" si="19"/>
        <v>5682.9599999999991</v>
      </c>
      <c r="K57" s="213">
        <f t="shared" si="19"/>
        <v>9471.6</v>
      </c>
    </row>
    <row r="58" spans="3:11" x14ac:dyDescent="0.2">
      <c r="C58" s="240" t="s">
        <v>36</v>
      </c>
      <c r="D58" s="212">
        <f>D54+D55</f>
        <v>33150.599999999991</v>
      </c>
      <c r="E58" s="213">
        <f t="shared" ref="E58:K58" si="20">E57+E52</f>
        <v>16575.299999999996</v>
      </c>
      <c r="F58" s="213">
        <f t="shared" si="20"/>
        <v>11050.2</v>
      </c>
      <c r="G58" s="213">
        <f t="shared" si="20"/>
        <v>16575.299999999996</v>
      </c>
      <c r="H58" s="213">
        <f t="shared" si="20"/>
        <v>8840.16</v>
      </c>
      <c r="I58" s="213">
        <f t="shared" si="20"/>
        <v>6630.119999999999</v>
      </c>
      <c r="J58" s="213">
        <f t="shared" si="20"/>
        <v>6630.119999999999</v>
      </c>
      <c r="K58" s="213">
        <f t="shared" si="20"/>
        <v>11050.2</v>
      </c>
    </row>
    <row r="59" spans="3:11" x14ac:dyDescent="0.2">
      <c r="C59" s="240" t="s">
        <v>37</v>
      </c>
      <c r="D59" s="212">
        <f t="shared" ref="D59:K59" si="21">D58+D52</f>
        <v>37886.399999999994</v>
      </c>
      <c r="E59" s="213">
        <f t="shared" si="21"/>
        <v>18943.199999999997</v>
      </c>
      <c r="F59" s="213">
        <f t="shared" si="21"/>
        <v>12628.800000000001</v>
      </c>
      <c r="G59" s="213">
        <f t="shared" si="21"/>
        <v>18943.199999999997</v>
      </c>
      <c r="H59" s="213">
        <f t="shared" si="21"/>
        <v>10103.039999999999</v>
      </c>
      <c r="I59" s="213">
        <f t="shared" si="21"/>
        <v>7577.2799999999988</v>
      </c>
      <c r="J59" s="213">
        <f t="shared" si="21"/>
        <v>7577.2799999999988</v>
      </c>
      <c r="K59" s="213">
        <f t="shared" si="21"/>
        <v>12628.800000000001</v>
      </c>
    </row>
    <row r="60" spans="3:11" x14ac:dyDescent="0.2">
      <c r="C60" s="240" t="s">
        <v>38</v>
      </c>
      <c r="D60" s="212">
        <f t="shared" ref="D60:K60" si="22">D59+D52</f>
        <v>42622.2</v>
      </c>
      <c r="E60" s="213">
        <f t="shared" si="22"/>
        <v>21311.1</v>
      </c>
      <c r="F60" s="213">
        <f t="shared" si="22"/>
        <v>14207.400000000001</v>
      </c>
      <c r="G60" s="213">
        <f t="shared" si="22"/>
        <v>21311.1</v>
      </c>
      <c r="H60" s="213">
        <f t="shared" si="22"/>
        <v>11365.919999999998</v>
      </c>
      <c r="I60" s="213">
        <f t="shared" si="22"/>
        <v>8524.4399999999987</v>
      </c>
      <c r="J60" s="213">
        <f t="shared" si="22"/>
        <v>8524.4399999999987</v>
      </c>
      <c r="K60" s="213">
        <f t="shared" si="22"/>
        <v>14207.400000000001</v>
      </c>
    </row>
    <row r="61" spans="3:11" x14ac:dyDescent="0.2">
      <c r="C61" s="240" t="s">
        <v>39</v>
      </c>
      <c r="D61" s="212">
        <f t="shared" ref="D61:K61" si="23">D60+D52</f>
        <v>47358</v>
      </c>
      <c r="E61" s="213">
        <f t="shared" si="23"/>
        <v>23679</v>
      </c>
      <c r="F61" s="213">
        <f t="shared" si="23"/>
        <v>15786.000000000002</v>
      </c>
      <c r="G61" s="213">
        <f t="shared" si="23"/>
        <v>23679</v>
      </c>
      <c r="H61" s="213">
        <f t="shared" si="23"/>
        <v>12628.799999999997</v>
      </c>
      <c r="I61" s="213">
        <f t="shared" si="23"/>
        <v>9471.5999999999985</v>
      </c>
      <c r="J61" s="213">
        <f t="shared" si="23"/>
        <v>9471.5999999999985</v>
      </c>
      <c r="K61" s="213">
        <f t="shared" si="23"/>
        <v>15786.000000000002</v>
      </c>
    </row>
    <row r="62" spans="3:11" x14ac:dyDescent="0.2">
      <c r="C62" s="240" t="s">
        <v>40</v>
      </c>
      <c r="D62" s="212">
        <f t="shared" ref="D62:K62" si="24">D61*2</f>
        <v>94716</v>
      </c>
      <c r="E62" s="213">
        <f t="shared" si="24"/>
        <v>47358</v>
      </c>
      <c r="F62" s="213">
        <f t="shared" si="24"/>
        <v>31572.000000000004</v>
      </c>
      <c r="G62" s="213">
        <f t="shared" si="24"/>
        <v>47358</v>
      </c>
      <c r="H62" s="213">
        <f t="shared" si="24"/>
        <v>25257.599999999995</v>
      </c>
      <c r="I62" s="213">
        <f t="shared" si="24"/>
        <v>18943.199999999997</v>
      </c>
      <c r="J62" s="213">
        <f t="shared" si="24"/>
        <v>18943.199999999997</v>
      </c>
      <c r="K62" s="213">
        <f t="shared" si="24"/>
        <v>31572.000000000004</v>
      </c>
    </row>
    <row r="63" spans="3:11" ht="10.8" thickBot="1" x14ac:dyDescent="0.25">
      <c r="C63" s="245" t="s">
        <v>41</v>
      </c>
      <c r="D63" s="212">
        <f t="shared" ref="D63:K63" si="25">D62+D61</f>
        <v>142074</v>
      </c>
      <c r="E63" s="213">
        <f t="shared" si="25"/>
        <v>71037</v>
      </c>
      <c r="F63" s="213">
        <f t="shared" si="25"/>
        <v>47358.000000000007</v>
      </c>
      <c r="G63" s="213">
        <f t="shared" si="25"/>
        <v>71037</v>
      </c>
      <c r="H63" s="213">
        <f t="shared" si="25"/>
        <v>37886.399999999994</v>
      </c>
      <c r="I63" s="213">
        <f t="shared" si="25"/>
        <v>28414.799999999996</v>
      </c>
      <c r="J63" s="213">
        <f t="shared" si="25"/>
        <v>28414.799999999996</v>
      </c>
      <c r="K63" s="213">
        <f t="shared" si="25"/>
        <v>47358.000000000007</v>
      </c>
    </row>
    <row r="64" spans="3:11" x14ac:dyDescent="0.2">
      <c r="H64" s="333"/>
      <c r="I64" s="333"/>
      <c r="J64" s="333"/>
      <c r="K64" s="333"/>
    </row>
    <row r="66" s="281" customFormat="1" x14ac:dyDescent="0.2"/>
    <row r="67" s="281" customFormat="1" x14ac:dyDescent="0.2"/>
    <row r="68" s="281" customFormat="1" x14ac:dyDescent="0.2"/>
    <row r="69" s="281" customFormat="1" x14ac:dyDescent="0.2"/>
    <row r="70" s="281" customFormat="1" x14ac:dyDescent="0.2"/>
    <row r="71" s="281" customFormat="1" x14ac:dyDescent="0.2"/>
    <row r="72" s="281" customFormat="1" x14ac:dyDescent="0.2"/>
    <row r="73" s="281" customFormat="1" x14ac:dyDescent="0.2"/>
    <row r="74" s="281" customFormat="1" x14ac:dyDescent="0.2"/>
    <row r="75" s="281" customFormat="1" x14ac:dyDescent="0.2"/>
    <row r="76" s="281" customFormat="1" x14ac:dyDescent="0.2"/>
    <row r="77" s="281" customFormat="1" x14ac:dyDescent="0.2"/>
    <row r="78" s="281" customFormat="1" x14ac:dyDescent="0.2"/>
    <row r="79" s="281" customFormat="1" x14ac:dyDescent="0.2"/>
    <row r="80" s="281" customFormat="1" x14ac:dyDescent="0.2"/>
    <row r="81" s="281" customFormat="1" x14ac:dyDescent="0.2"/>
    <row r="82" s="281" customFormat="1" x14ac:dyDescent="0.2"/>
    <row r="83" s="281" customFormat="1" x14ac:dyDescent="0.2"/>
    <row r="84" s="281" customFormat="1" x14ac:dyDescent="0.2"/>
    <row r="85" s="281" customFormat="1" x14ac:dyDescent="0.2"/>
    <row r="86" s="281" customFormat="1" x14ac:dyDescent="0.2"/>
    <row r="87" s="281" customFormat="1" x14ac:dyDescent="0.2"/>
    <row r="88" s="281" customFormat="1" x14ac:dyDescent="0.2"/>
    <row r="89" s="281" customFormat="1" x14ac:dyDescent="0.2"/>
    <row r="90" s="281" customFormat="1" x14ac:dyDescent="0.2"/>
    <row r="91" s="281" customFormat="1" x14ac:dyDescent="0.2"/>
    <row r="92" s="281" customFormat="1" x14ac:dyDescent="0.2"/>
    <row r="93" s="281" customFormat="1" x14ac:dyDescent="0.2"/>
    <row r="94" s="281" customFormat="1" x14ac:dyDescent="0.2"/>
    <row r="95" s="281" customFormat="1" x14ac:dyDescent="0.2"/>
    <row r="96" s="281" customFormat="1" x14ac:dyDescent="0.2"/>
    <row r="97" s="281" customFormat="1" x14ac:dyDescent="0.2"/>
    <row r="98" s="281" customFormat="1" x14ac:dyDescent="0.2"/>
    <row r="99" s="281" customFormat="1" x14ac:dyDescent="0.2"/>
    <row r="100" s="281" customFormat="1" x14ac:dyDescent="0.2"/>
    <row r="101" s="281" customFormat="1" x14ac:dyDescent="0.2"/>
    <row r="102" s="281" customFormat="1" x14ac:dyDescent="0.2"/>
    <row r="103" s="281" customFormat="1" x14ac:dyDescent="0.2"/>
    <row r="104" s="281" customFormat="1" x14ac:dyDescent="0.2"/>
    <row r="105" s="281" customFormat="1" x14ac:dyDescent="0.2"/>
    <row r="106" s="281" customFormat="1" x14ac:dyDescent="0.2"/>
    <row r="107" s="281" customFormat="1" x14ac:dyDescent="0.2"/>
    <row r="108" s="281" customFormat="1" x14ac:dyDescent="0.2"/>
    <row r="109" s="281" customFormat="1" x14ac:dyDescent="0.2"/>
    <row r="110" s="281" customFormat="1" x14ac:dyDescent="0.2"/>
  </sheetData>
  <conditionalFormatting sqref="D10:F26 H10:K26">
    <cfRule type="dataBar" priority="8">
      <dataBar>
        <cfvo type="min"/>
        <cfvo type="max"/>
        <color rgb="FFD6007B"/>
      </dataBar>
    </cfRule>
    <cfRule type="dataBar" priority="17">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fRule type="dataBar" priority="15">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fRule type="dataBar" priority="12">
      <dataBar>
        <cfvo type="min"/>
        <cfvo type="max"/>
        <color rgb="FFFF555A"/>
      </dataBar>
    </cfRule>
  </conditionalFormatting>
  <conditionalFormatting sqref="D47:K63">
    <cfRule type="dataBar" priority="9">
      <dataBar>
        <cfvo type="min"/>
        <cfvo type="max"/>
        <color rgb="FF638EC6"/>
      </dataBar>
    </cfRule>
  </conditionalFormatting>
  <conditionalFormatting sqref="D52:K68">
    <cfRule type="dataBar" priority="18">
      <dataBar>
        <cfvo type="min"/>
        <cfvo type="max"/>
        <color rgb="FF638EC6"/>
      </dataBar>
    </cfRule>
  </conditionalFormatting>
  <conditionalFormatting sqref="J45">
    <cfRule type="dataBar" priority="1">
      <dataBar>
        <cfvo type="min"/>
        <cfvo type="max"/>
        <color rgb="FF638EC6"/>
      </dataBar>
    </cfRule>
    <cfRule type="dataBar" priority="2">
      <dataBar>
        <cfvo type="min"/>
        <cfvo type="max"/>
        <color rgb="FFD6007B"/>
      </dataBar>
    </cfRule>
  </conditionalFormatting>
  <conditionalFormatting sqref="J50">
    <cfRule type="dataBar" priority="10">
      <dataBar>
        <cfvo type="min"/>
        <cfvo type="max"/>
        <color rgb="FF638EC6"/>
      </dataBar>
    </cfRule>
    <cfRule type="dataBar" priority="11">
      <dataBar>
        <cfvo type="min"/>
        <cfvo type="max"/>
        <color rgb="FFD6007B"/>
      </dataBar>
    </cfRule>
  </conditionalFormatting>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9A4BF-1722-4DE4-9156-4AD7815B9C6C}">
  <dimension ref="A1:K110"/>
  <sheetViews>
    <sheetView topLeftCell="A9" workbookViewId="0">
      <selection activeCell="B27" sqref="B27:C29"/>
    </sheetView>
  </sheetViews>
  <sheetFormatPr defaultColWidth="9" defaultRowHeight="10.199999999999999" x14ac:dyDescent="0.2"/>
  <cols>
    <col min="1" max="1" width="13.44140625" style="281" customWidth="1"/>
    <col min="2" max="2" width="12.44140625" style="281" customWidth="1"/>
    <col min="3" max="3" width="15.33203125" style="281" customWidth="1"/>
    <col min="4" max="4" width="16.6640625" style="333" customWidth="1"/>
    <col min="5" max="5" width="15" style="333" customWidth="1"/>
    <col min="6" max="6" width="15.44140625" style="333" bestFit="1" customWidth="1"/>
    <col min="7" max="7" width="14.5546875" style="333" bestFit="1" customWidth="1"/>
    <col min="8" max="8" width="16.44140625" style="281" bestFit="1" customWidth="1"/>
    <col min="9" max="10" width="14.5546875" style="281" bestFit="1" customWidth="1"/>
    <col min="11" max="11" width="14.33203125" style="281" customWidth="1"/>
    <col min="12" max="16384" width="9" style="281"/>
  </cols>
  <sheetData>
    <row r="1" spans="1:11" ht="18" thickBot="1" x14ac:dyDescent="0.35">
      <c r="A1" s="273" t="s">
        <v>213</v>
      </c>
      <c r="B1" s="274"/>
      <c r="C1" s="275"/>
      <c r="D1" s="276" t="str">
        <f>'Simple Explain'!C1</f>
        <v>The FUTURO-Plan 2001 to 2025 - 1 x 14 x 30 for</v>
      </c>
      <c r="E1" s="277"/>
      <c r="F1" s="277"/>
      <c r="G1" s="278" t="str">
        <f>A10</f>
        <v>GDP (PPP)</v>
      </c>
      <c r="H1" s="279"/>
      <c r="I1" s="279"/>
      <c r="J1" s="280"/>
    </row>
    <row r="2" spans="1:11" ht="14.4" x14ac:dyDescent="0.3">
      <c r="A2"/>
      <c r="C2" s="282" t="s">
        <v>0</v>
      </c>
      <c r="D2" s="283"/>
      <c r="E2" s="283"/>
      <c r="F2" s="283"/>
      <c r="G2" s="283"/>
      <c r="H2" s="283"/>
      <c r="I2" s="284"/>
      <c r="J2" s="285"/>
    </row>
    <row r="3" spans="1:11" ht="16.350000000000001" customHeight="1" thickBot="1" x14ac:dyDescent="0.35">
      <c r="B3" s="286" t="s">
        <v>83</v>
      </c>
      <c r="C3" s="287"/>
      <c r="D3" s="288" t="s">
        <v>1</v>
      </c>
      <c r="E3" s="288"/>
      <c r="F3" s="288"/>
      <c r="G3" s="288"/>
      <c r="H3" s="288"/>
      <c r="I3" s="288"/>
      <c r="J3" s="289"/>
    </row>
    <row r="4" spans="1:11" ht="15" thickBot="1" x14ac:dyDescent="0.35">
      <c r="A4" s="290"/>
      <c r="B4"/>
      <c r="C4" s="876">
        <v>2025</v>
      </c>
      <c r="D4" s="268" t="s">
        <v>2</v>
      </c>
      <c r="E4" s="268" t="s">
        <v>171</v>
      </c>
      <c r="F4" s="268" t="s">
        <v>144</v>
      </c>
      <c r="G4" s="293" t="s">
        <v>5</v>
      </c>
      <c r="H4" s="294" t="s">
        <v>145</v>
      </c>
      <c r="I4" s="294" t="s">
        <v>146</v>
      </c>
      <c r="J4" s="294"/>
      <c r="K4" s="295"/>
    </row>
    <row r="5" spans="1:11" ht="13.8" thickBot="1" x14ac:dyDescent="0.3">
      <c r="A5" s="296"/>
      <c r="B5" s="296"/>
      <c r="C5" s="297" t="s">
        <v>8</v>
      </c>
      <c r="D5" s="518">
        <v>1</v>
      </c>
      <c r="E5" s="269">
        <f>D5*C6</f>
        <v>1637.7142857142858</v>
      </c>
      <c r="F5" s="269">
        <f>E5*14</f>
        <v>22928</v>
      </c>
      <c r="G5" s="270">
        <v>1</v>
      </c>
      <c r="H5" s="269">
        <f>F5*30</f>
        <v>687840</v>
      </c>
      <c r="I5" s="298">
        <f>E26</f>
        <v>275136</v>
      </c>
      <c r="J5" s="299">
        <f>F26</f>
        <v>412704</v>
      </c>
      <c r="K5" s="300"/>
    </row>
    <row r="6" spans="1:11" ht="15.6" x14ac:dyDescent="0.3">
      <c r="A6" s="301" t="s">
        <v>9</v>
      </c>
      <c r="B6" s="302">
        <f>D5*C6</f>
        <v>1637.7142857142858</v>
      </c>
      <c r="C6" s="303">
        <f>B7/C7</f>
        <v>1637.7142857142858</v>
      </c>
      <c r="D6" s="304" t="s">
        <v>10</v>
      </c>
      <c r="E6" s="305"/>
      <c r="F6" s="305"/>
      <c r="G6" s="1009" t="e" vm="1">
        <v>#VALUE!</v>
      </c>
      <c r="H6" s="271" t="s">
        <v>11</v>
      </c>
      <c r="I6" s="272" t="s">
        <v>12</v>
      </c>
      <c r="J6" s="272" t="s">
        <v>13</v>
      </c>
      <c r="K6" s="306"/>
    </row>
    <row r="7" spans="1:11" ht="14.4" x14ac:dyDescent="0.3">
      <c r="A7" s="307" t="s">
        <v>14</v>
      </c>
      <c r="B7" s="308">
        <f>22928</f>
        <v>22928</v>
      </c>
      <c r="C7" s="27">
        <v>14</v>
      </c>
      <c r="D7" s="309"/>
      <c r="E7" s="310"/>
      <c r="F7" s="309"/>
      <c r="G7" s="310" cm="1">
        <f t="array" aca="1" ref="G7" ca="1">_FV(G6,"Price")</f>
        <v>1.0319</v>
      </c>
      <c r="H7" s="309"/>
      <c r="I7" s="311"/>
      <c r="J7" s="309"/>
      <c r="K7" s="310"/>
    </row>
    <row r="8" spans="1:11" ht="13.8" thickBot="1" x14ac:dyDescent="0.3">
      <c r="A8" s="312" t="s">
        <v>15</v>
      </c>
      <c r="B8" s="313">
        <f>B7*C8</f>
        <v>687840</v>
      </c>
      <c r="C8" s="33">
        <v>30</v>
      </c>
      <c r="D8" s="515" t="s">
        <v>147</v>
      </c>
      <c r="E8" s="314"/>
      <c r="F8" s="314"/>
      <c r="G8" s="315"/>
      <c r="H8" s="515" t="s">
        <v>148</v>
      </c>
      <c r="I8" s="314"/>
      <c r="J8" s="314"/>
      <c r="K8" s="314"/>
    </row>
    <row r="9" spans="1:11" ht="10.8" thickBot="1" x14ac:dyDescent="0.25">
      <c r="A9" s="316"/>
      <c r="C9" s="317" t="s">
        <v>18</v>
      </c>
      <c r="D9" s="318" t="s">
        <v>19</v>
      </c>
      <c r="E9" s="319" t="s">
        <v>12</v>
      </c>
      <c r="F9" s="320" t="s">
        <v>13</v>
      </c>
      <c r="G9" s="321" t="s">
        <v>18</v>
      </c>
      <c r="H9" s="318" t="s">
        <v>21</v>
      </c>
      <c r="I9" s="318" t="s">
        <v>22</v>
      </c>
      <c r="J9" s="318" t="s">
        <v>23</v>
      </c>
      <c r="K9" s="318" t="s">
        <v>24</v>
      </c>
    </row>
    <row r="10" spans="1:11" x14ac:dyDescent="0.2">
      <c r="A10" s="1181" t="s">
        <v>198</v>
      </c>
      <c r="B10" s="1182" t="s">
        <v>199</v>
      </c>
      <c r="C10" s="1188" t="s">
        <v>25</v>
      </c>
      <c r="D10" s="212">
        <f>E5</f>
        <v>1637.7142857142858</v>
      </c>
      <c r="E10" s="213">
        <f>D10/100*40</f>
        <v>655.08571428571429</v>
      </c>
      <c r="F10" s="239">
        <f>D10/100*60</f>
        <v>982.62857142857138</v>
      </c>
      <c r="G10" s="240" t="s">
        <v>25</v>
      </c>
      <c r="H10" s="212">
        <f>E10/100*35</f>
        <v>229.28</v>
      </c>
      <c r="I10" s="213">
        <f>E10/100*10</f>
        <v>65.508571428571429</v>
      </c>
      <c r="J10" s="213">
        <f>E10/100*10</f>
        <v>65.508571428571429</v>
      </c>
      <c r="K10" s="213">
        <f>E10/100*45</f>
        <v>294.7885714285714</v>
      </c>
    </row>
    <row r="11" spans="1:11" ht="21" x14ac:dyDescent="0.2">
      <c r="A11" s="1183" t="s">
        <v>157</v>
      </c>
      <c r="B11" s="1184" t="s">
        <v>214</v>
      </c>
      <c r="C11" s="1188" t="s">
        <v>26</v>
      </c>
      <c r="D11" s="212">
        <f>D10*2</f>
        <v>3275.4285714285716</v>
      </c>
      <c r="E11" s="213">
        <f>E10*2</f>
        <v>1310.1714285714286</v>
      </c>
      <c r="F11" s="239">
        <f>F10*2</f>
        <v>1965.2571428571428</v>
      </c>
      <c r="G11" s="240" t="s">
        <v>26</v>
      </c>
      <c r="H11" s="212">
        <f>H10*2</f>
        <v>458.56</v>
      </c>
      <c r="I11" s="213">
        <f>I10*2</f>
        <v>131.01714285714286</v>
      </c>
      <c r="J11" s="213">
        <f>J10*2</f>
        <v>131.01714285714286</v>
      </c>
      <c r="K11" s="213">
        <f>K10*2</f>
        <v>589.5771428571428</v>
      </c>
    </row>
    <row r="12" spans="1:11" ht="11.4" thickBot="1" x14ac:dyDescent="0.25">
      <c r="A12" s="1185" t="s">
        <v>162</v>
      </c>
      <c r="B12" s="1186" t="s">
        <v>215</v>
      </c>
      <c r="C12" s="1188" t="s">
        <v>27</v>
      </c>
      <c r="D12" s="212">
        <f>D10*3</f>
        <v>4913.1428571428569</v>
      </c>
      <c r="E12" s="213">
        <f>E10*3</f>
        <v>1965.2571428571428</v>
      </c>
      <c r="F12" s="239">
        <f>F10*3</f>
        <v>2947.8857142857141</v>
      </c>
      <c r="G12" s="240" t="s">
        <v>27</v>
      </c>
      <c r="H12" s="212">
        <f>H10*3</f>
        <v>687.84</v>
      </c>
      <c r="I12" s="213">
        <f>I10*3</f>
        <v>196.52571428571429</v>
      </c>
      <c r="J12" s="213">
        <f>J10*3</f>
        <v>196.52571428571429</v>
      </c>
      <c r="K12" s="213">
        <f>K10*3</f>
        <v>884.36571428571415</v>
      </c>
    </row>
    <row r="13" spans="1:11" x14ac:dyDescent="0.2">
      <c r="A13" s="324"/>
      <c r="B13" s="324"/>
      <c r="C13" s="1188" t="s">
        <v>28</v>
      </c>
      <c r="D13" s="212">
        <f>D10*6</f>
        <v>9826.2857142857138</v>
      </c>
      <c r="E13" s="213">
        <f>E10*6</f>
        <v>3930.5142857142855</v>
      </c>
      <c r="F13" s="239">
        <f>F10*6</f>
        <v>5895.7714285714283</v>
      </c>
      <c r="G13" s="240" t="s">
        <v>28</v>
      </c>
      <c r="H13" s="212">
        <f>H10*6</f>
        <v>1375.68</v>
      </c>
      <c r="I13" s="213">
        <f>I10*6</f>
        <v>393.05142857142857</v>
      </c>
      <c r="J13" s="213">
        <f>J10*6</f>
        <v>393.05142857142857</v>
      </c>
      <c r="K13" s="213">
        <f>K10*6</f>
        <v>1768.7314285714283</v>
      </c>
    </row>
    <row r="14" spans="1:11" x14ac:dyDescent="0.2">
      <c r="A14" s="324"/>
      <c r="B14" s="324"/>
      <c r="C14" s="1188" t="s">
        <v>29</v>
      </c>
      <c r="D14" s="212">
        <f>D10*12</f>
        <v>19652.571428571428</v>
      </c>
      <c r="E14" s="213">
        <f>E10*12</f>
        <v>7861.028571428571</v>
      </c>
      <c r="F14" s="239">
        <f>F10*12</f>
        <v>11791.542857142857</v>
      </c>
      <c r="G14" s="240" t="s">
        <v>29</v>
      </c>
      <c r="H14" s="212">
        <f>H10*12</f>
        <v>2751.36</v>
      </c>
      <c r="I14" s="213">
        <f>I10*12</f>
        <v>786.10285714285715</v>
      </c>
      <c r="J14" s="213">
        <f>J10*12</f>
        <v>786.10285714285715</v>
      </c>
      <c r="K14" s="213">
        <f>K10*12</f>
        <v>3537.4628571428566</v>
      </c>
    </row>
    <row r="15" spans="1:11" x14ac:dyDescent="0.2">
      <c r="A15" s="324"/>
      <c r="B15" s="325"/>
      <c r="C15" s="1188" t="s">
        <v>30</v>
      </c>
      <c r="D15" s="241">
        <f>D10*14</f>
        <v>22928</v>
      </c>
      <c r="E15" s="242">
        <f>E10*14</f>
        <v>9171.2000000000007</v>
      </c>
      <c r="F15" s="243">
        <f>F10*14</f>
        <v>13756.8</v>
      </c>
      <c r="G15" s="244" t="s">
        <v>30</v>
      </c>
      <c r="H15" s="241">
        <f>H10*14</f>
        <v>3209.92</v>
      </c>
      <c r="I15" s="242">
        <f>I10*14</f>
        <v>917.12</v>
      </c>
      <c r="J15" s="242">
        <f>J10*14</f>
        <v>917.12</v>
      </c>
      <c r="K15" s="242">
        <f>K10*14</f>
        <v>4127.04</v>
      </c>
    </row>
    <row r="16" spans="1:11" ht="12.9" customHeight="1" x14ac:dyDescent="0.2">
      <c r="A16" s="324"/>
      <c r="B16" s="327"/>
      <c r="C16" s="240" t="s">
        <v>31</v>
      </c>
      <c r="D16" s="212">
        <f>D15*2</f>
        <v>45856</v>
      </c>
      <c r="E16" s="213">
        <f>E15*2</f>
        <v>18342.400000000001</v>
      </c>
      <c r="F16" s="239">
        <f>F15*2</f>
        <v>27513.599999999999</v>
      </c>
      <c r="G16" s="240" t="s">
        <v>31</v>
      </c>
      <c r="H16" s="212">
        <f>H15*2</f>
        <v>6419.84</v>
      </c>
      <c r="I16" s="213">
        <f>I15*2</f>
        <v>1834.24</v>
      </c>
      <c r="J16" s="213">
        <f>J15*2</f>
        <v>1834.24</v>
      </c>
      <c r="K16" s="213">
        <f>K15*2</f>
        <v>8254.08</v>
      </c>
    </row>
    <row r="17" spans="2:11" x14ac:dyDescent="0.2">
      <c r="C17" s="240" t="s">
        <v>32</v>
      </c>
      <c r="D17" s="212">
        <f>D16+D15</f>
        <v>68784</v>
      </c>
      <c r="E17" s="213">
        <f>E16+E15</f>
        <v>27513.600000000002</v>
      </c>
      <c r="F17" s="239">
        <f>F16+F15</f>
        <v>41270.399999999994</v>
      </c>
      <c r="G17" s="240" t="s">
        <v>32</v>
      </c>
      <c r="H17" s="212">
        <f>H16+H15</f>
        <v>9629.76</v>
      </c>
      <c r="I17" s="213">
        <f>I16+I15</f>
        <v>2751.36</v>
      </c>
      <c r="J17" s="213">
        <f>J16+J15</f>
        <v>2751.36</v>
      </c>
      <c r="K17" s="213">
        <f>K16+K15</f>
        <v>12381.119999999999</v>
      </c>
    </row>
    <row r="18" spans="2:11" x14ac:dyDescent="0.2">
      <c r="C18" s="240" t="s">
        <v>33</v>
      </c>
      <c r="D18" s="212">
        <f>D16*2</f>
        <v>91712</v>
      </c>
      <c r="E18" s="213">
        <f>E16+E16</f>
        <v>36684.800000000003</v>
      </c>
      <c r="F18" s="239">
        <f>F16+F16</f>
        <v>55027.199999999997</v>
      </c>
      <c r="G18" s="240" t="s">
        <v>33</v>
      </c>
      <c r="H18" s="212">
        <f>H16+H16</f>
        <v>12839.68</v>
      </c>
      <c r="I18" s="213">
        <f>I16+I16</f>
        <v>3668.48</v>
      </c>
      <c r="J18" s="213">
        <f>J16+J16</f>
        <v>3668.48</v>
      </c>
      <c r="K18" s="213">
        <f>K16+K16</f>
        <v>16508.16</v>
      </c>
    </row>
    <row r="19" spans="2:11" x14ac:dyDescent="0.2">
      <c r="C19" s="240" t="s">
        <v>34</v>
      </c>
      <c r="D19" s="212">
        <f>D17+D16</f>
        <v>114640</v>
      </c>
      <c r="E19" s="213">
        <f>E17+E16</f>
        <v>45856</v>
      </c>
      <c r="F19" s="239">
        <f>F16+F17</f>
        <v>68784</v>
      </c>
      <c r="G19" s="240" t="s">
        <v>34</v>
      </c>
      <c r="H19" s="212">
        <f>H17+H16</f>
        <v>16049.6</v>
      </c>
      <c r="I19" s="213">
        <f>I16+I17</f>
        <v>4585.6000000000004</v>
      </c>
      <c r="J19" s="213">
        <f>J16+J17</f>
        <v>4585.6000000000004</v>
      </c>
      <c r="K19" s="213">
        <f>K18+K15</f>
        <v>20635.2</v>
      </c>
    </row>
    <row r="20" spans="2:11" x14ac:dyDescent="0.2">
      <c r="C20" s="240" t="s">
        <v>35</v>
      </c>
      <c r="D20" s="212">
        <f>D17*2</f>
        <v>137568</v>
      </c>
      <c r="E20" s="213">
        <f>E17+E17</f>
        <v>55027.200000000004</v>
      </c>
      <c r="F20" s="239">
        <f>F17+F17</f>
        <v>82540.799999999988</v>
      </c>
      <c r="G20" s="240" t="s">
        <v>35</v>
      </c>
      <c r="H20" s="212">
        <f>H17+H17</f>
        <v>19259.52</v>
      </c>
      <c r="I20" s="213">
        <f>I17+I17</f>
        <v>5502.72</v>
      </c>
      <c r="J20" s="213">
        <f>J17+J17</f>
        <v>5502.72</v>
      </c>
      <c r="K20" s="213">
        <f>K19+K15</f>
        <v>24762.240000000002</v>
      </c>
    </row>
    <row r="21" spans="2:11" x14ac:dyDescent="0.2">
      <c r="C21" s="240" t="s">
        <v>36</v>
      </c>
      <c r="D21" s="212">
        <f>D18+D17</f>
        <v>160496</v>
      </c>
      <c r="E21" s="213">
        <f>E18+E17</f>
        <v>64198.400000000009</v>
      </c>
      <c r="F21" s="239">
        <f>F18+F17</f>
        <v>96297.599999999991</v>
      </c>
      <c r="G21" s="240" t="s">
        <v>36</v>
      </c>
      <c r="H21" s="212">
        <f>H17+H18</f>
        <v>22469.440000000002</v>
      </c>
      <c r="I21" s="213">
        <f>I18+I17</f>
        <v>6419.84</v>
      </c>
      <c r="J21" s="213">
        <f>J18+J17</f>
        <v>6419.84</v>
      </c>
      <c r="K21" s="213">
        <f>K20+K15</f>
        <v>28889.280000000002</v>
      </c>
    </row>
    <row r="22" spans="2:11" x14ac:dyDescent="0.2">
      <c r="C22" s="240" t="s">
        <v>37</v>
      </c>
      <c r="D22" s="212">
        <f>D18+D18</f>
        <v>183424</v>
      </c>
      <c r="E22" s="213">
        <f>E18+E18</f>
        <v>73369.600000000006</v>
      </c>
      <c r="F22" s="239">
        <f>F18+F18</f>
        <v>110054.39999999999</v>
      </c>
      <c r="G22" s="240" t="s">
        <v>37</v>
      </c>
      <c r="H22" s="212">
        <f>H18+H18</f>
        <v>25679.360000000001</v>
      </c>
      <c r="I22" s="213">
        <f>I18+I18</f>
        <v>7336.96</v>
      </c>
      <c r="J22" s="213">
        <f>J18+J18</f>
        <v>7336.96</v>
      </c>
      <c r="K22" s="213">
        <f>K21+K15</f>
        <v>33016.32</v>
      </c>
    </row>
    <row r="23" spans="2:11" x14ac:dyDescent="0.2">
      <c r="C23" s="240" t="s">
        <v>38</v>
      </c>
      <c r="D23" s="212">
        <f>D18+D19</f>
        <v>206352</v>
      </c>
      <c r="E23" s="213">
        <f>E19+E18</f>
        <v>82540.800000000003</v>
      </c>
      <c r="F23" s="239">
        <f>F19+F18</f>
        <v>123811.2</v>
      </c>
      <c r="G23" s="240" t="s">
        <v>38</v>
      </c>
      <c r="H23" s="212">
        <f>H18+H19</f>
        <v>28889.279999999999</v>
      </c>
      <c r="I23" s="213">
        <f>I19+I18</f>
        <v>8254.08</v>
      </c>
      <c r="J23" s="213">
        <f>J19+J18</f>
        <v>8254.08</v>
      </c>
      <c r="K23" s="213">
        <f>K22+K15</f>
        <v>37143.360000000001</v>
      </c>
    </row>
    <row r="24" spans="2:11" x14ac:dyDescent="0.2">
      <c r="C24" s="240" t="s">
        <v>39</v>
      </c>
      <c r="D24" s="212">
        <f>D15*10</f>
        <v>229280</v>
      </c>
      <c r="E24" s="213">
        <f>E19+E19</f>
        <v>91712</v>
      </c>
      <c r="F24" s="239">
        <f>F19+F19</f>
        <v>137568</v>
      </c>
      <c r="G24" s="240" t="s">
        <v>39</v>
      </c>
      <c r="H24" s="212">
        <f>H19+H19</f>
        <v>32099.200000000001</v>
      </c>
      <c r="I24" s="213">
        <f>I19+I19</f>
        <v>9171.2000000000007</v>
      </c>
      <c r="J24" s="213">
        <f>J19+J19</f>
        <v>9171.2000000000007</v>
      </c>
      <c r="K24" s="213">
        <f>K23+K15</f>
        <v>41270.400000000001</v>
      </c>
    </row>
    <row r="25" spans="2:11" x14ac:dyDescent="0.2">
      <c r="C25" s="240" t="s">
        <v>40</v>
      </c>
      <c r="D25" s="212">
        <f>D24*2</f>
        <v>458560</v>
      </c>
      <c r="E25" s="213">
        <f>E24*2</f>
        <v>183424</v>
      </c>
      <c r="F25" s="239">
        <f>F24*2</f>
        <v>275136</v>
      </c>
      <c r="G25" s="240" t="s">
        <v>40</v>
      </c>
      <c r="H25" s="212">
        <f>H24*2</f>
        <v>64198.400000000001</v>
      </c>
      <c r="I25" s="213">
        <f>I24*2</f>
        <v>18342.400000000001</v>
      </c>
      <c r="J25" s="213">
        <f>J24*2</f>
        <v>18342.400000000001</v>
      </c>
      <c r="K25" s="213">
        <f>K24*2</f>
        <v>82540.800000000003</v>
      </c>
    </row>
    <row r="26" spans="2:11" ht="10.8" thickBot="1" x14ac:dyDescent="0.25">
      <c r="C26" s="245" t="s">
        <v>41</v>
      </c>
      <c r="D26" s="234">
        <f>D25+D24</f>
        <v>687840</v>
      </c>
      <c r="E26" s="215">
        <f>E25+E24</f>
        <v>275136</v>
      </c>
      <c r="F26" s="328">
        <f>F25+F24</f>
        <v>412704</v>
      </c>
      <c r="G26" s="329" t="s">
        <v>41</v>
      </c>
      <c r="H26" s="234">
        <f>H25+H24</f>
        <v>96297.600000000006</v>
      </c>
      <c r="I26" s="213">
        <f>I25+I24</f>
        <v>27513.600000000002</v>
      </c>
      <c r="J26" s="213">
        <f>J25+J24</f>
        <v>27513.600000000002</v>
      </c>
      <c r="K26" s="213">
        <f>K25+K24</f>
        <v>123811.20000000001</v>
      </c>
    </row>
    <row r="27" spans="2:11" x14ac:dyDescent="0.2">
      <c r="B27" s="330" t="s">
        <v>142</v>
      </c>
      <c r="C27" s="331"/>
      <c r="D27" s="269"/>
      <c r="E27" s="269"/>
      <c r="F27" s="269"/>
      <c r="G27" s="269"/>
      <c r="H27" s="332"/>
      <c r="I27" s="333"/>
      <c r="J27" s="333"/>
      <c r="K27" s="333"/>
    </row>
    <row r="28" spans="2:11" x14ac:dyDescent="0.2">
      <c r="C28" s="334" t="s">
        <v>42</v>
      </c>
      <c r="D28" s="519">
        <v>0.04</v>
      </c>
      <c r="E28" s="519">
        <v>0.05</v>
      </c>
      <c r="F28" s="519">
        <v>0.06</v>
      </c>
      <c r="G28" s="519">
        <v>7.0000000000000007E-2</v>
      </c>
      <c r="H28" s="519">
        <v>0.08</v>
      </c>
      <c r="I28" s="519">
        <v>0.09</v>
      </c>
      <c r="J28" s="519">
        <v>0.1</v>
      </c>
      <c r="K28" s="335" t="s">
        <v>43</v>
      </c>
    </row>
    <row r="29" spans="2:11" x14ac:dyDescent="0.2">
      <c r="B29" s="336" t="s">
        <v>44</v>
      </c>
      <c r="C29" s="220">
        <f>D26</f>
        <v>687840</v>
      </c>
      <c r="D29" s="213">
        <f>C29/100*4</f>
        <v>27513.599999999999</v>
      </c>
      <c r="E29" s="213">
        <f>C29/100*5</f>
        <v>34392</v>
      </c>
      <c r="F29" s="213">
        <f>C29/100*6</f>
        <v>41270.399999999994</v>
      </c>
      <c r="G29" s="213">
        <f>C29/100*7</f>
        <v>48148.799999999996</v>
      </c>
      <c r="H29" s="213">
        <f>C29/100*8</f>
        <v>55027.199999999997</v>
      </c>
      <c r="I29" s="213">
        <f>C29/100*9</f>
        <v>61905.599999999999</v>
      </c>
      <c r="J29" s="213">
        <f>C29/100*10</f>
        <v>68784</v>
      </c>
      <c r="K29" s="246"/>
    </row>
    <row r="30" spans="2:11" x14ac:dyDescent="0.2">
      <c r="B30" s="337" t="s">
        <v>45</v>
      </c>
      <c r="C30" s="516" t="s">
        <v>143</v>
      </c>
      <c r="D30" s="214">
        <f>D15</f>
        <v>22928</v>
      </c>
      <c r="E30" s="214">
        <f>D15</f>
        <v>22928</v>
      </c>
      <c r="F30" s="214">
        <f>D15</f>
        <v>22928</v>
      </c>
      <c r="G30" s="214">
        <f>D15</f>
        <v>22928</v>
      </c>
      <c r="H30" s="214">
        <f>D15</f>
        <v>22928</v>
      </c>
      <c r="I30" s="214">
        <f>D15</f>
        <v>22928</v>
      </c>
      <c r="J30" s="214">
        <f>D15</f>
        <v>22928</v>
      </c>
      <c r="K30" s="246"/>
    </row>
    <row r="31" spans="2:11" x14ac:dyDescent="0.2">
      <c r="B31" s="337" t="s">
        <v>47</v>
      </c>
      <c r="C31" s="338" t="s">
        <v>48</v>
      </c>
      <c r="D31" s="213">
        <f t="shared" ref="D31:J31" si="0">D29-D30</f>
        <v>4585.5999999999985</v>
      </c>
      <c r="E31" s="213">
        <f t="shared" si="0"/>
        <v>11464</v>
      </c>
      <c r="F31" s="213">
        <f t="shared" si="0"/>
        <v>18342.399999999994</v>
      </c>
      <c r="G31" s="213">
        <f t="shared" si="0"/>
        <v>25220.799999999996</v>
      </c>
      <c r="H31" s="213">
        <f t="shared" si="0"/>
        <v>32099.199999999997</v>
      </c>
      <c r="I31" s="213">
        <f t="shared" si="0"/>
        <v>38977.599999999999</v>
      </c>
      <c r="J31" s="213">
        <f t="shared" si="0"/>
        <v>45856</v>
      </c>
      <c r="K31" s="246"/>
    </row>
    <row r="32" spans="2:11" ht="10.8" thickBot="1" x14ac:dyDescent="0.25">
      <c r="B32" s="339"/>
      <c r="C32" s="453" t="s">
        <v>161</v>
      </c>
      <c r="D32" s="215">
        <f t="shared" ref="D32:J32" si="1">D31/100*10</f>
        <v>458.55999999999989</v>
      </c>
      <c r="E32" s="215">
        <f t="shared" si="1"/>
        <v>1146.4000000000001</v>
      </c>
      <c r="F32" s="215">
        <f t="shared" si="1"/>
        <v>1834.2399999999996</v>
      </c>
      <c r="G32" s="215">
        <f t="shared" si="1"/>
        <v>2522.08</v>
      </c>
      <c r="H32" s="215">
        <f t="shared" si="1"/>
        <v>3209.9199999999996</v>
      </c>
      <c r="I32" s="215">
        <f t="shared" si="1"/>
        <v>3897.76</v>
      </c>
      <c r="J32" s="215">
        <f t="shared" si="1"/>
        <v>4585.6000000000004</v>
      </c>
      <c r="K32" s="247"/>
    </row>
    <row r="33" spans="2:11" x14ac:dyDescent="0.2">
      <c r="B33" s="340" t="s">
        <v>50</v>
      </c>
      <c r="C33" s="341" t="s">
        <v>51</v>
      </c>
      <c r="D33" s="248">
        <f t="shared" ref="D33:J36" si="2">D29*30</f>
        <v>825408</v>
      </c>
      <c r="E33" s="248">
        <f t="shared" si="2"/>
        <v>1031760</v>
      </c>
      <c r="F33" s="248">
        <f t="shared" si="2"/>
        <v>1238111.9999999998</v>
      </c>
      <c r="G33" s="248">
        <f t="shared" si="2"/>
        <v>1444463.9999999998</v>
      </c>
      <c r="H33" s="248">
        <f t="shared" si="2"/>
        <v>1650816</v>
      </c>
      <c r="I33" s="248">
        <f t="shared" si="2"/>
        <v>1857168</v>
      </c>
      <c r="J33" s="249">
        <f t="shared" si="2"/>
        <v>2063520</v>
      </c>
      <c r="K33" s="250"/>
    </row>
    <row r="34" spans="2:11" x14ac:dyDescent="0.2">
      <c r="B34" s="342" t="s">
        <v>50</v>
      </c>
      <c r="C34" s="343" t="s">
        <v>52</v>
      </c>
      <c r="D34" s="216">
        <f t="shared" si="2"/>
        <v>687840</v>
      </c>
      <c r="E34" s="216">
        <f t="shared" si="2"/>
        <v>687840</v>
      </c>
      <c r="F34" s="216">
        <f t="shared" si="2"/>
        <v>687840</v>
      </c>
      <c r="G34" s="216">
        <f t="shared" si="2"/>
        <v>687840</v>
      </c>
      <c r="H34" s="216">
        <f t="shared" si="2"/>
        <v>687840</v>
      </c>
      <c r="I34" s="216">
        <f t="shared" si="2"/>
        <v>687840</v>
      </c>
      <c r="J34" s="217">
        <f t="shared" si="2"/>
        <v>687840</v>
      </c>
      <c r="K34" s="251"/>
    </row>
    <row r="35" spans="2:11" x14ac:dyDescent="0.2">
      <c r="B35" s="344" t="s">
        <v>50</v>
      </c>
      <c r="C35" s="345" t="s">
        <v>53</v>
      </c>
      <c r="D35" s="218">
        <f t="shared" si="2"/>
        <v>137567.99999999994</v>
      </c>
      <c r="E35" s="218">
        <f t="shared" si="2"/>
        <v>343920</v>
      </c>
      <c r="F35" s="218">
        <f t="shared" si="2"/>
        <v>550271.99999999977</v>
      </c>
      <c r="G35" s="218">
        <f t="shared" si="2"/>
        <v>756623.99999999988</v>
      </c>
      <c r="H35" s="218">
        <f t="shared" si="2"/>
        <v>962975.99999999988</v>
      </c>
      <c r="I35" s="218">
        <f t="shared" si="2"/>
        <v>1169328</v>
      </c>
      <c r="J35" s="219">
        <f t="shared" si="2"/>
        <v>1375680</v>
      </c>
      <c r="K35" s="252"/>
    </row>
    <row r="36" spans="2:11" ht="10.8" thickBot="1" x14ac:dyDescent="0.25">
      <c r="B36" s="346" t="s">
        <v>50</v>
      </c>
      <c r="C36" s="347" t="s">
        <v>49</v>
      </c>
      <c r="D36" s="253">
        <f t="shared" si="2"/>
        <v>13756.799999999997</v>
      </c>
      <c r="E36" s="253">
        <f t="shared" si="2"/>
        <v>34392</v>
      </c>
      <c r="F36" s="253">
        <f t="shared" si="2"/>
        <v>55027.19999999999</v>
      </c>
      <c r="G36" s="253">
        <f t="shared" si="2"/>
        <v>75662.399999999994</v>
      </c>
      <c r="H36" s="253">
        <f t="shared" si="2"/>
        <v>96297.599999999991</v>
      </c>
      <c r="I36" s="253">
        <f t="shared" si="2"/>
        <v>116932.8</v>
      </c>
      <c r="J36" s="253">
        <f t="shared" si="2"/>
        <v>137568</v>
      </c>
      <c r="K36" s="254"/>
    </row>
    <row r="37" spans="2:11" x14ac:dyDescent="0.2">
      <c r="B37" s="348"/>
      <c r="C37" s="349" t="s">
        <v>54</v>
      </c>
      <c r="D37" s="350">
        <f t="shared" ref="D37:J37" si="3">D31</f>
        <v>4585.5999999999985</v>
      </c>
      <c r="E37" s="255">
        <f t="shared" si="3"/>
        <v>11464</v>
      </c>
      <c r="F37" s="255">
        <f t="shared" si="3"/>
        <v>18342.399999999994</v>
      </c>
      <c r="G37" s="255">
        <f t="shared" si="3"/>
        <v>25220.799999999996</v>
      </c>
      <c r="H37" s="255">
        <f t="shared" si="3"/>
        <v>32099.199999999997</v>
      </c>
      <c r="I37" s="255">
        <f t="shared" si="3"/>
        <v>38977.599999999999</v>
      </c>
      <c r="J37" s="255">
        <f t="shared" si="3"/>
        <v>45856</v>
      </c>
      <c r="K37" s="256"/>
    </row>
    <row r="38" spans="2:11" ht="11.4" x14ac:dyDescent="0.2">
      <c r="B38" s="351"/>
      <c r="C38" s="352" t="s">
        <v>55</v>
      </c>
      <c r="D38" s="257">
        <f t="shared" ref="D38:J38" si="4">D37/100*20</f>
        <v>917.11999999999978</v>
      </c>
      <c r="E38" s="220">
        <f t="shared" si="4"/>
        <v>2292.8000000000002</v>
      </c>
      <c r="F38" s="220">
        <f t="shared" si="4"/>
        <v>3668.4799999999991</v>
      </c>
      <c r="G38" s="220">
        <f t="shared" si="4"/>
        <v>5044.16</v>
      </c>
      <c r="H38" s="220">
        <f t="shared" si="4"/>
        <v>6419.8399999999992</v>
      </c>
      <c r="I38" s="220">
        <f t="shared" si="4"/>
        <v>7795.52</v>
      </c>
      <c r="J38" s="220">
        <f t="shared" si="4"/>
        <v>9171.2000000000007</v>
      </c>
      <c r="K38" s="258"/>
    </row>
    <row r="39" spans="2:11" ht="13.2" x14ac:dyDescent="0.25">
      <c r="B39" s="353"/>
      <c r="C39" s="354" t="s">
        <v>56</v>
      </c>
      <c r="D39" s="257">
        <f t="shared" ref="D39:J39" si="5">D37/100*40</f>
        <v>1834.2399999999996</v>
      </c>
      <c r="E39" s="220">
        <f t="shared" si="5"/>
        <v>4585.6000000000004</v>
      </c>
      <c r="F39" s="220">
        <f t="shared" si="5"/>
        <v>7336.9599999999982</v>
      </c>
      <c r="G39" s="220">
        <f t="shared" si="5"/>
        <v>10088.32</v>
      </c>
      <c r="H39" s="220">
        <f t="shared" si="5"/>
        <v>12839.679999999998</v>
      </c>
      <c r="I39" s="220">
        <f t="shared" si="5"/>
        <v>15591.04</v>
      </c>
      <c r="J39" s="220">
        <f t="shared" si="5"/>
        <v>18342.400000000001</v>
      </c>
      <c r="K39" s="259"/>
    </row>
    <row r="40" spans="2:11" ht="11.4" x14ac:dyDescent="0.2">
      <c r="B40" s="351"/>
      <c r="C40" s="352" t="s">
        <v>57</v>
      </c>
      <c r="D40" s="257">
        <f t="shared" ref="D40:J40" si="6">D37/100*40</f>
        <v>1834.2399999999996</v>
      </c>
      <c r="E40" s="220">
        <f t="shared" si="6"/>
        <v>4585.6000000000004</v>
      </c>
      <c r="F40" s="220">
        <f t="shared" si="6"/>
        <v>7336.9599999999982</v>
      </c>
      <c r="G40" s="220">
        <f t="shared" si="6"/>
        <v>10088.32</v>
      </c>
      <c r="H40" s="220">
        <f t="shared" si="6"/>
        <v>12839.679999999998</v>
      </c>
      <c r="I40" s="220">
        <f t="shared" si="6"/>
        <v>15591.04</v>
      </c>
      <c r="J40" s="220">
        <f t="shared" si="6"/>
        <v>18342.400000000001</v>
      </c>
      <c r="K40" s="259"/>
    </row>
    <row r="41" spans="2:11" s="357" customFormat="1" ht="11.4" x14ac:dyDescent="0.2">
      <c r="B41" s="355"/>
      <c r="C41" s="356" t="s">
        <v>58</v>
      </c>
      <c r="D41" s="260">
        <f>D37/100*4</f>
        <v>183.42399999999995</v>
      </c>
      <c r="E41" s="261">
        <f>E37/100*5</f>
        <v>573.20000000000005</v>
      </c>
      <c r="F41" s="261">
        <f>F37/100*6</f>
        <v>1100.5439999999996</v>
      </c>
      <c r="G41" s="261">
        <f>F37/100*7</f>
        <v>1283.9679999999996</v>
      </c>
      <c r="H41" s="261">
        <f>F37/100*8</f>
        <v>1467.3919999999996</v>
      </c>
      <c r="I41" s="261">
        <f>F37/100*9</f>
        <v>1650.8159999999996</v>
      </c>
      <c r="J41" s="261">
        <f>F37/100*10</f>
        <v>1834.2399999999996</v>
      </c>
      <c r="K41" s="262"/>
    </row>
    <row r="42" spans="2:11" ht="11.4" x14ac:dyDescent="0.2">
      <c r="B42" s="351"/>
      <c r="C42" s="358" t="s">
        <v>59</v>
      </c>
      <c r="D42" s="263">
        <f t="shared" ref="D42:J42" si="7">D37+D41</f>
        <v>4769.0239999999985</v>
      </c>
      <c r="E42" s="264">
        <f t="shared" si="7"/>
        <v>12037.2</v>
      </c>
      <c r="F42" s="264">
        <f t="shared" si="7"/>
        <v>19442.943999999992</v>
      </c>
      <c r="G42" s="264">
        <f t="shared" si="7"/>
        <v>26504.767999999996</v>
      </c>
      <c r="H42" s="264">
        <f t="shared" si="7"/>
        <v>33566.591999999997</v>
      </c>
      <c r="I42" s="264">
        <f t="shared" si="7"/>
        <v>40628.415999999997</v>
      </c>
      <c r="J42" s="264">
        <f t="shared" si="7"/>
        <v>47690.239999999998</v>
      </c>
      <c r="K42" s="265"/>
    </row>
    <row r="43" spans="2:11" ht="11.4" x14ac:dyDescent="0.2">
      <c r="B43" s="359"/>
      <c r="C43" s="360" t="s">
        <v>60</v>
      </c>
      <c r="D43" s="266">
        <f>D35*D28</f>
        <v>5502.7199999999975</v>
      </c>
      <c r="E43" s="266">
        <f t="shared" ref="E43:J43" si="8">E35*E28</f>
        <v>17196</v>
      </c>
      <c r="F43" s="266">
        <f t="shared" si="8"/>
        <v>33016.319999999985</v>
      </c>
      <c r="G43" s="266">
        <f t="shared" si="8"/>
        <v>52963.68</v>
      </c>
      <c r="H43" s="266">
        <f t="shared" si="8"/>
        <v>77038.079999999987</v>
      </c>
      <c r="I43" s="266">
        <f t="shared" si="8"/>
        <v>105239.51999999999</v>
      </c>
      <c r="J43" s="266">
        <f t="shared" si="8"/>
        <v>137568</v>
      </c>
      <c r="K43" s="361"/>
    </row>
    <row r="44" spans="2:11" ht="12" thickBot="1" x14ac:dyDescent="0.25">
      <c r="B44" s="359"/>
      <c r="C44" s="360" t="s">
        <v>61</v>
      </c>
      <c r="D44" s="267">
        <f>D35+D43</f>
        <v>143070.71999999994</v>
      </c>
      <c r="E44" s="267">
        <f t="shared" ref="E44:J44" si="9">E35+E43</f>
        <v>361116</v>
      </c>
      <c r="F44" s="267">
        <f t="shared" si="9"/>
        <v>583288.31999999972</v>
      </c>
      <c r="G44" s="267">
        <f t="shared" si="9"/>
        <v>809587.67999999993</v>
      </c>
      <c r="H44" s="267">
        <f t="shared" si="9"/>
        <v>1040014.0799999998</v>
      </c>
      <c r="I44" s="267">
        <f t="shared" si="9"/>
        <v>1274567.52</v>
      </c>
      <c r="J44" s="267">
        <f t="shared" si="9"/>
        <v>1513248</v>
      </c>
      <c r="K44" s="331"/>
    </row>
    <row r="45" spans="2:11" ht="13.8" thickBot="1" x14ac:dyDescent="0.3">
      <c r="D45" s="362" t="s">
        <v>149</v>
      </c>
      <c r="E45" s="362"/>
      <c r="F45" s="362"/>
      <c r="G45" s="362"/>
      <c r="H45" s="363"/>
      <c r="I45" s="364" t="s">
        <v>66</v>
      </c>
      <c r="J45" s="365">
        <f>F10</f>
        <v>982.62857142857138</v>
      </c>
      <c r="K45" s="366" t="s">
        <v>67</v>
      </c>
    </row>
    <row r="46" spans="2:11" ht="10.8" thickBot="1" x14ac:dyDescent="0.25">
      <c r="C46" s="367" t="s">
        <v>18</v>
      </c>
      <c r="D46" s="318" t="s">
        <v>68</v>
      </c>
      <c r="E46" s="318" t="s">
        <v>69</v>
      </c>
      <c r="F46" s="318" t="s">
        <v>70</v>
      </c>
      <c r="G46" s="318" t="s">
        <v>71</v>
      </c>
      <c r="H46" s="517" t="s">
        <v>150</v>
      </c>
      <c r="I46" s="318" t="s">
        <v>73</v>
      </c>
      <c r="J46" s="368" t="s">
        <v>74</v>
      </c>
      <c r="K46" s="368" t="s">
        <v>75</v>
      </c>
    </row>
    <row r="47" spans="2:11" x14ac:dyDescent="0.2">
      <c r="C47" s="240" t="s">
        <v>25</v>
      </c>
      <c r="D47" s="212">
        <f>F10/100*30</f>
        <v>294.7885714285714</v>
      </c>
      <c r="E47" s="213">
        <f>F10/100*15</f>
        <v>147.3942857142857</v>
      </c>
      <c r="F47" s="213">
        <f>F10/100*10</f>
        <v>98.262857142857143</v>
      </c>
      <c r="G47" s="213">
        <f>F10/100*15</f>
        <v>147.3942857142857</v>
      </c>
      <c r="H47" s="213">
        <f>F10/100*8</f>
        <v>78.610285714285709</v>
      </c>
      <c r="I47" s="213">
        <f>F10/100*6</f>
        <v>58.957714285714282</v>
      </c>
      <c r="J47" s="213">
        <f>F10/100*6</f>
        <v>58.957714285714282</v>
      </c>
      <c r="K47" s="213">
        <f>F10/100*10</f>
        <v>98.262857142857143</v>
      </c>
    </row>
    <row r="48" spans="2:11" x14ac:dyDescent="0.2">
      <c r="C48" s="240" t="s">
        <v>26</v>
      </c>
      <c r="D48" s="212">
        <f t="shared" ref="D48:K48" si="10">D47*2</f>
        <v>589.5771428571428</v>
      </c>
      <c r="E48" s="213">
        <f t="shared" si="10"/>
        <v>294.7885714285714</v>
      </c>
      <c r="F48" s="213">
        <f t="shared" si="10"/>
        <v>196.52571428571429</v>
      </c>
      <c r="G48" s="213">
        <f t="shared" si="10"/>
        <v>294.7885714285714</v>
      </c>
      <c r="H48" s="213">
        <f t="shared" si="10"/>
        <v>157.22057142857142</v>
      </c>
      <c r="I48" s="213">
        <f t="shared" si="10"/>
        <v>117.91542857142856</v>
      </c>
      <c r="J48" s="213">
        <f t="shared" si="10"/>
        <v>117.91542857142856</v>
      </c>
      <c r="K48" s="213">
        <f t="shared" si="10"/>
        <v>196.52571428571429</v>
      </c>
    </row>
    <row r="49" spans="3:11" x14ac:dyDescent="0.2">
      <c r="C49" s="240" t="s">
        <v>27</v>
      </c>
      <c r="D49" s="212">
        <f t="shared" ref="D49:K49" si="11">D47*3</f>
        <v>884.36571428571415</v>
      </c>
      <c r="E49" s="213">
        <f t="shared" si="11"/>
        <v>442.18285714285707</v>
      </c>
      <c r="F49" s="213">
        <f t="shared" si="11"/>
        <v>294.78857142857146</v>
      </c>
      <c r="G49" s="213">
        <f t="shared" si="11"/>
        <v>442.18285714285707</v>
      </c>
      <c r="H49" s="213">
        <f t="shared" si="11"/>
        <v>235.83085714285713</v>
      </c>
      <c r="I49" s="213">
        <f t="shared" si="11"/>
        <v>176.87314285714285</v>
      </c>
      <c r="J49" s="213">
        <f t="shared" si="11"/>
        <v>176.87314285714285</v>
      </c>
      <c r="K49" s="213">
        <f t="shared" si="11"/>
        <v>294.78857142857146</v>
      </c>
    </row>
    <row r="50" spans="3:11" x14ac:dyDescent="0.2">
      <c r="C50" s="240" t="s">
        <v>28</v>
      </c>
      <c r="D50" s="212">
        <f t="shared" ref="D50:K50" si="12">D47*6</f>
        <v>1768.7314285714283</v>
      </c>
      <c r="E50" s="213">
        <f t="shared" si="12"/>
        <v>884.36571428571415</v>
      </c>
      <c r="F50" s="213">
        <f t="shared" si="12"/>
        <v>589.57714285714292</v>
      </c>
      <c r="G50" s="213">
        <f t="shared" si="12"/>
        <v>884.36571428571415</v>
      </c>
      <c r="H50" s="213">
        <f t="shared" si="12"/>
        <v>471.66171428571425</v>
      </c>
      <c r="I50" s="213">
        <f t="shared" si="12"/>
        <v>353.7462857142857</v>
      </c>
      <c r="J50" s="213">
        <f t="shared" si="12"/>
        <v>353.7462857142857</v>
      </c>
      <c r="K50" s="213">
        <f t="shared" si="12"/>
        <v>589.57714285714292</v>
      </c>
    </row>
    <row r="51" spans="3:11" x14ac:dyDescent="0.2">
      <c r="C51" s="240" t="s">
        <v>29</v>
      </c>
      <c r="D51" s="212">
        <f t="shared" ref="D51:K51" si="13">D47*12</f>
        <v>3537.4628571428566</v>
      </c>
      <c r="E51" s="213">
        <f t="shared" si="13"/>
        <v>1768.7314285714283</v>
      </c>
      <c r="F51" s="213">
        <f t="shared" si="13"/>
        <v>1179.1542857142858</v>
      </c>
      <c r="G51" s="213">
        <f t="shared" si="13"/>
        <v>1768.7314285714283</v>
      </c>
      <c r="H51" s="213">
        <f t="shared" si="13"/>
        <v>943.32342857142851</v>
      </c>
      <c r="I51" s="213">
        <f t="shared" si="13"/>
        <v>707.49257142857141</v>
      </c>
      <c r="J51" s="213">
        <f t="shared" si="13"/>
        <v>707.49257142857141</v>
      </c>
      <c r="K51" s="213">
        <f t="shared" si="13"/>
        <v>1179.1542857142858</v>
      </c>
    </row>
    <row r="52" spans="3:11" x14ac:dyDescent="0.2">
      <c r="C52" s="244" t="s">
        <v>30</v>
      </c>
      <c r="D52" s="369">
        <f t="shared" ref="D52:K52" si="14">D47*14</f>
        <v>4127.04</v>
      </c>
      <c r="E52" s="238">
        <f t="shared" si="14"/>
        <v>2063.52</v>
      </c>
      <c r="F52" s="238">
        <f t="shared" si="14"/>
        <v>1375.68</v>
      </c>
      <c r="G52" s="238">
        <f t="shared" si="14"/>
        <v>2063.52</v>
      </c>
      <c r="H52" s="238">
        <f t="shared" si="14"/>
        <v>1100.5439999999999</v>
      </c>
      <c r="I52" s="238">
        <f t="shared" si="14"/>
        <v>825.4079999999999</v>
      </c>
      <c r="J52" s="238">
        <f t="shared" si="14"/>
        <v>825.4079999999999</v>
      </c>
      <c r="K52" s="238">
        <f t="shared" si="14"/>
        <v>1375.68</v>
      </c>
    </row>
    <row r="53" spans="3:11" x14ac:dyDescent="0.2">
      <c r="C53" s="240" t="s">
        <v>31</v>
      </c>
      <c r="D53" s="212">
        <f t="shared" ref="D53:K53" si="15">D52*2</f>
        <v>8254.08</v>
      </c>
      <c r="E53" s="213">
        <f t="shared" si="15"/>
        <v>4127.04</v>
      </c>
      <c r="F53" s="213">
        <f t="shared" si="15"/>
        <v>2751.36</v>
      </c>
      <c r="G53" s="213">
        <f t="shared" si="15"/>
        <v>4127.04</v>
      </c>
      <c r="H53" s="213">
        <f t="shared" si="15"/>
        <v>2201.0879999999997</v>
      </c>
      <c r="I53" s="213">
        <f t="shared" si="15"/>
        <v>1650.8159999999998</v>
      </c>
      <c r="J53" s="213">
        <f t="shared" si="15"/>
        <v>1650.8159999999998</v>
      </c>
      <c r="K53" s="213">
        <f t="shared" si="15"/>
        <v>2751.36</v>
      </c>
    </row>
    <row r="54" spans="3:11" x14ac:dyDescent="0.2">
      <c r="C54" s="240" t="s">
        <v>32</v>
      </c>
      <c r="D54" s="212">
        <f t="shared" ref="D54:K54" si="16">D53+D52</f>
        <v>12381.119999999999</v>
      </c>
      <c r="E54" s="213">
        <f t="shared" si="16"/>
        <v>6190.5599999999995</v>
      </c>
      <c r="F54" s="213">
        <f t="shared" si="16"/>
        <v>4127.04</v>
      </c>
      <c r="G54" s="213">
        <f t="shared" si="16"/>
        <v>6190.5599999999995</v>
      </c>
      <c r="H54" s="213">
        <f t="shared" si="16"/>
        <v>3301.6319999999996</v>
      </c>
      <c r="I54" s="213">
        <f t="shared" si="16"/>
        <v>2476.2239999999997</v>
      </c>
      <c r="J54" s="213">
        <f t="shared" si="16"/>
        <v>2476.2239999999997</v>
      </c>
      <c r="K54" s="213">
        <f t="shared" si="16"/>
        <v>4127.04</v>
      </c>
    </row>
    <row r="55" spans="3:11" x14ac:dyDescent="0.2">
      <c r="C55" s="240" t="s">
        <v>33</v>
      </c>
      <c r="D55" s="212">
        <f>D53+D53</f>
        <v>16508.16</v>
      </c>
      <c r="E55" s="213">
        <f t="shared" ref="E55:K55" si="17">E54+E52</f>
        <v>8254.08</v>
      </c>
      <c r="F55" s="213">
        <f t="shared" si="17"/>
        <v>5502.72</v>
      </c>
      <c r="G55" s="213">
        <f t="shared" si="17"/>
        <v>8254.08</v>
      </c>
      <c r="H55" s="213">
        <f t="shared" si="17"/>
        <v>4402.1759999999995</v>
      </c>
      <c r="I55" s="213">
        <f t="shared" si="17"/>
        <v>3301.6319999999996</v>
      </c>
      <c r="J55" s="213">
        <f t="shared" si="17"/>
        <v>3301.6319999999996</v>
      </c>
      <c r="K55" s="213">
        <f t="shared" si="17"/>
        <v>5502.72</v>
      </c>
    </row>
    <row r="56" spans="3:11" x14ac:dyDescent="0.2">
      <c r="C56" s="240" t="s">
        <v>34</v>
      </c>
      <c r="D56" s="212">
        <f>D54+D53</f>
        <v>20635.199999999997</v>
      </c>
      <c r="E56" s="213">
        <f t="shared" ref="E56:K56" si="18">E55+E52</f>
        <v>10317.6</v>
      </c>
      <c r="F56" s="213">
        <f t="shared" si="18"/>
        <v>6878.4000000000005</v>
      </c>
      <c r="G56" s="213">
        <f t="shared" si="18"/>
        <v>10317.6</v>
      </c>
      <c r="H56" s="213">
        <f t="shared" si="18"/>
        <v>5502.7199999999993</v>
      </c>
      <c r="I56" s="213">
        <f t="shared" si="18"/>
        <v>4127.0399999999991</v>
      </c>
      <c r="J56" s="213">
        <f t="shared" si="18"/>
        <v>4127.0399999999991</v>
      </c>
      <c r="K56" s="213">
        <f t="shared" si="18"/>
        <v>6878.4000000000005</v>
      </c>
    </row>
    <row r="57" spans="3:11" x14ac:dyDescent="0.2">
      <c r="C57" s="240" t="s">
        <v>35</v>
      </c>
      <c r="D57" s="212">
        <f>D54+D54</f>
        <v>24762.239999999998</v>
      </c>
      <c r="E57" s="213">
        <f t="shared" ref="E57:K57" si="19">E56+E52</f>
        <v>12381.12</v>
      </c>
      <c r="F57" s="213">
        <f t="shared" si="19"/>
        <v>8254.08</v>
      </c>
      <c r="G57" s="213">
        <f t="shared" si="19"/>
        <v>12381.12</v>
      </c>
      <c r="H57" s="213">
        <f t="shared" si="19"/>
        <v>6603.2639999999992</v>
      </c>
      <c r="I57" s="213">
        <f t="shared" si="19"/>
        <v>4952.4479999999985</v>
      </c>
      <c r="J57" s="213">
        <f t="shared" si="19"/>
        <v>4952.4479999999985</v>
      </c>
      <c r="K57" s="213">
        <f t="shared" si="19"/>
        <v>8254.08</v>
      </c>
    </row>
    <row r="58" spans="3:11" x14ac:dyDescent="0.2">
      <c r="C58" s="240" t="s">
        <v>36</v>
      </c>
      <c r="D58" s="212">
        <f>D54+D55</f>
        <v>28889.279999999999</v>
      </c>
      <c r="E58" s="213">
        <f t="shared" ref="E58:K58" si="20">E57+E52</f>
        <v>14444.640000000001</v>
      </c>
      <c r="F58" s="213">
        <f t="shared" si="20"/>
        <v>9629.76</v>
      </c>
      <c r="G58" s="213">
        <f t="shared" si="20"/>
        <v>14444.640000000001</v>
      </c>
      <c r="H58" s="213">
        <f t="shared" si="20"/>
        <v>7703.8079999999991</v>
      </c>
      <c r="I58" s="213">
        <f t="shared" si="20"/>
        <v>5777.8559999999979</v>
      </c>
      <c r="J58" s="213">
        <f t="shared" si="20"/>
        <v>5777.8559999999979</v>
      </c>
      <c r="K58" s="213">
        <f t="shared" si="20"/>
        <v>9629.76</v>
      </c>
    </row>
    <row r="59" spans="3:11" x14ac:dyDescent="0.2">
      <c r="C59" s="240" t="s">
        <v>37</v>
      </c>
      <c r="D59" s="212">
        <f t="shared" ref="D59:K59" si="21">D58+D52</f>
        <v>33016.32</v>
      </c>
      <c r="E59" s="213">
        <f t="shared" si="21"/>
        <v>16508.16</v>
      </c>
      <c r="F59" s="213">
        <f t="shared" si="21"/>
        <v>11005.44</v>
      </c>
      <c r="G59" s="213">
        <f t="shared" si="21"/>
        <v>16508.16</v>
      </c>
      <c r="H59" s="213">
        <f t="shared" si="21"/>
        <v>8804.351999999999</v>
      </c>
      <c r="I59" s="213">
        <f t="shared" si="21"/>
        <v>6603.2639999999974</v>
      </c>
      <c r="J59" s="213">
        <f t="shared" si="21"/>
        <v>6603.2639999999974</v>
      </c>
      <c r="K59" s="213">
        <f t="shared" si="21"/>
        <v>11005.44</v>
      </c>
    </row>
    <row r="60" spans="3:11" x14ac:dyDescent="0.2">
      <c r="C60" s="240" t="s">
        <v>38</v>
      </c>
      <c r="D60" s="212">
        <f t="shared" ref="D60:K60" si="22">D59+D52</f>
        <v>37143.360000000001</v>
      </c>
      <c r="E60" s="213">
        <f t="shared" si="22"/>
        <v>18571.68</v>
      </c>
      <c r="F60" s="213">
        <f t="shared" si="22"/>
        <v>12381.12</v>
      </c>
      <c r="G60" s="213">
        <f t="shared" si="22"/>
        <v>18571.68</v>
      </c>
      <c r="H60" s="213">
        <f t="shared" si="22"/>
        <v>9904.8959999999988</v>
      </c>
      <c r="I60" s="213">
        <f t="shared" si="22"/>
        <v>7428.6719999999968</v>
      </c>
      <c r="J60" s="213">
        <f t="shared" si="22"/>
        <v>7428.6719999999968</v>
      </c>
      <c r="K60" s="213">
        <f t="shared" si="22"/>
        <v>12381.12</v>
      </c>
    </row>
    <row r="61" spans="3:11" x14ac:dyDescent="0.2">
      <c r="C61" s="240" t="s">
        <v>39</v>
      </c>
      <c r="D61" s="212">
        <f t="shared" ref="D61:K61" si="23">D60+D52</f>
        <v>41270.400000000001</v>
      </c>
      <c r="E61" s="213">
        <f t="shared" si="23"/>
        <v>20635.2</v>
      </c>
      <c r="F61" s="213">
        <f t="shared" si="23"/>
        <v>13756.800000000001</v>
      </c>
      <c r="G61" s="213">
        <f t="shared" si="23"/>
        <v>20635.2</v>
      </c>
      <c r="H61" s="213">
        <f t="shared" si="23"/>
        <v>11005.439999999999</v>
      </c>
      <c r="I61" s="213">
        <f t="shared" si="23"/>
        <v>8254.0799999999963</v>
      </c>
      <c r="J61" s="213">
        <f t="shared" si="23"/>
        <v>8254.0799999999963</v>
      </c>
      <c r="K61" s="213">
        <f t="shared" si="23"/>
        <v>13756.800000000001</v>
      </c>
    </row>
    <row r="62" spans="3:11" x14ac:dyDescent="0.2">
      <c r="C62" s="240" t="s">
        <v>40</v>
      </c>
      <c r="D62" s="212">
        <f t="shared" ref="D62:K62" si="24">D61*2</f>
        <v>82540.800000000003</v>
      </c>
      <c r="E62" s="213">
        <f t="shared" si="24"/>
        <v>41270.400000000001</v>
      </c>
      <c r="F62" s="213">
        <f t="shared" si="24"/>
        <v>27513.600000000002</v>
      </c>
      <c r="G62" s="213">
        <f t="shared" si="24"/>
        <v>41270.400000000001</v>
      </c>
      <c r="H62" s="213">
        <f t="shared" si="24"/>
        <v>22010.879999999997</v>
      </c>
      <c r="I62" s="213">
        <f t="shared" si="24"/>
        <v>16508.159999999993</v>
      </c>
      <c r="J62" s="213">
        <f t="shared" si="24"/>
        <v>16508.159999999993</v>
      </c>
      <c r="K62" s="213">
        <f t="shared" si="24"/>
        <v>27513.600000000002</v>
      </c>
    </row>
    <row r="63" spans="3:11" ht="10.8" thickBot="1" x14ac:dyDescent="0.25">
      <c r="C63" s="245" t="s">
        <v>41</v>
      </c>
      <c r="D63" s="212">
        <f t="shared" ref="D63:K63" si="25">D62+D61</f>
        <v>123811.20000000001</v>
      </c>
      <c r="E63" s="213">
        <f t="shared" si="25"/>
        <v>61905.600000000006</v>
      </c>
      <c r="F63" s="213">
        <f t="shared" si="25"/>
        <v>41270.400000000001</v>
      </c>
      <c r="G63" s="213">
        <f t="shared" si="25"/>
        <v>61905.600000000006</v>
      </c>
      <c r="H63" s="213">
        <f t="shared" si="25"/>
        <v>33016.319999999992</v>
      </c>
      <c r="I63" s="213">
        <f t="shared" si="25"/>
        <v>24762.239999999991</v>
      </c>
      <c r="J63" s="213">
        <f t="shared" si="25"/>
        <v>24762.239999999991</v>
      </c>
      <c r="K63" s="213">
        <f t="shared" si="25"/>
        <v>41270.400000000001</v>
      </c>
    </row>
    <row r="64" spans="3:11" x14ac:dyDescent="0.2">
      <c r="H64" s="333"/>
      <c r="I64" s="333"/>
      <c r="J64" s="333"/>
      <c r="K64" s="333"/>
    </row>
    <row r="66" s="281" customFormat="1" x14ac:dyDescent="0.2"/>
    <row r="67" s="281" customFormat="1" x14ac:dyDescent="0.2"/>
    <row r="68" s="281" customFormat="1" x14ac:dyDescent="0.2"/>
    <row r="69" s="281" customFormat="1" x14ac:dyDescent="0.2"/>
    <row r="70" s="281" customFormat="1" x14ac:dyDescent="0.2"/>
    <row r="71" s="281" customFormat="1" x14ac:dyDescent="0.2"/>
    <row r="72" s="281" customFormat="1" x14ac:dyDescent="0.2"/>
    <row r="73" s="281" customFormat="1" x14ac:dyDescent="0.2"/>
    <row r="74" s="281" customFormat="1" x14ac:dyDescent="0.2"/>
    <row r="75" s="281" customFormat="1" x14ac:dyDescent="0.2"/>
    <row r="76" s="281" customFormat="1" x14ac:dyDescent="0.2"/>
    <row r="77" s="281" customFormat="1" x14ac:dyDescent="0.2"/>
    <row r="78" s="281" customFormat="1" x14ac:dyDescent="0.2"/>
    <row r="79" s="281" customFormat="1" x14ac:dyDescent="0.2"/>
    <row r="80" s="281" customFormat="1" x14ac:dyDescent="0.2"/>
    <row r="81" s="281" customFormat="1" x14ac:dyDescent="0.2"/>
    <row r="82" s="281" customFormat="1" x14ac:dyDescent="0.2"/>
    <row r="83" s="281" customFormat="1" x14ac:dyDescent="0.2"/>
    <row r="84" s="281" customFormat="1" x14ac:dyDescent="0.2"/>
    <row r="85" s="281" customFormat="1" x14ac:dyDescent="0.2"/>
    <row r="86" s="281" customFormat="1" x14ac:dyDescent="0.2"/>
    <row r="87" s="281" customFormat="1" x14ac:dyDescent="0.2"/>
    <row r="88" s="281" customFormat="1" x14ac:dyDescent="0.2"/>
    <row r="89" s="281" customFormat="1" x14ac:dyDescent="0.2"/>
    <row r="90" s="281" customFormat="1" x14ac:dyDescent="0.2"/>
    <row r="91" s="281" customFormat="1" x14ac:dyDescent="0.2"/>
    <row r="92" s="281" customFormat="1" x14ac:dyDescent="0.2"/>
    <row r="93" s="281" customFormat="1" x14ac:dyDescent="0.2"/>
    <row r="94" s="281" customFormat="1" x14ac:dyDescent="0.2"/>
    <row r="95" s="281" customFormat="1" x14ac:dyDescent="0.2"/>
    <row r="96" s="281" customFormat="1" x14ac:dyDescent="0.2"/>
    <row r="97" s="281" customFormat="1" x14ac:dyDescent="0.2"/>
    <row r="98" s="281" customFormat="1" x14ac:dyDescent="0.2"/>
    <row r="99" s="281" customFormat="1" x14ac:dyDescent="0.2"/>
    <row r="100" s="281" customFormat="1" x14ac:dyDescent="0.2"/>
    <row r="101" s="281" customFormat="1" x14ac:dyDescent="0.2"/>
    <row r="102" s="281" customFormat="1" x14ac:dyDescent="0.2"/>
    <row r="103" s="281" customFormat="1" x14ac:dyDescent="0.2"/>
    <row r="104" s="281" customFormat="1" x14ac:dyDescent="0.2"/>
    <row r="105" s="281" customFormat="1" x14ac:dyDescent="0.2"/>
    <row r="106" s="281" customFormat="1" x14ac:dyDescent="0.2"/>
    <row r="107" s="281" customFormat="1" x14ac:dyDescent="0.2"/>
    <row r="108" s="281" customFormat="1" x14ac:dyDescent="0.2"/>
    <row r="109" s="281" customFormat="1" x14ac:dyDescent="0.2"/>
    <row r="110" s="281" customFormat="1" x14ac:dyDescent="0.2"/>
  </sheetData>
  <conditionalFormatting sqref="D10:F26 H10:K26">
    <cfRule type="dataBar" priority="8">
      <dataBar>
        <cfvo type="min"/>
        <cfvo type="max"/>
        <color rgb="FFD6007B"/>
      </dataBar>
    </cfRule>
    <cfRule type="dataBar" priority="17">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fRule type="dataBar" priority="15">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fRule type="dataBar" priority="12">
      <dataBar>
        <cfvo type="min"/>
        <cfvo type="max"/>
        <color rgb="FFFF555A"/>
      </dataBar>
    </cfRule>
  </conditionalFormatting>
  <conditionalFormatting sqref="D47:K63">
    <cfRule type="dataBar" priority="9">
      <dataBar>
        <cfvo type="min"/>
        <cfvo type="max"/>
        <color rgb="FF638EC6"/>
      </dataBar>
    </cfRule>
  </conditionalFormatting>
  <conditionalFormatting sqref="D52:K68">
    <cfRule type="dataBar" priority="18">
      <dataBar>
        <cfvo type="min"/>
        <cfvo type="max"/>
        <color rgb="FF638EC6"/>
      </dataBar>
    </cfRule>
  </conditionalFormatting>
  <conditionalFormatting sqref="J45">
    <cfRule type="dataBar" priority="1">
      <dataBar>
        <cfvo type="min"/>
        <cfvo type="max"/>
        <color rgb="FF638EC6"/>
      </dataBar>
    </cfRule>
    <cfRule type="dataBar" priority="2">
      <dataBar>
        <cfvo type="min"/>
        <cfvo type="max"/>
        <color rgb="FFD6007B"/>
      </dataBar>
    </cfRule>
  </conditionalFormatting>
  <conditionalFormatting sqref="J50">
    <cfRule type="dataBar" priority="10">
      <dataBar>
        <cfvo type="min"/>
        <cfvo type="max"/>
        <color rgb="FF638EC6"/>
      </dataBar>
    </cfRule>
    <cfRule type="dataBar" priority="11">
      <dataBar>
        <cfvo type="min"/>
        <cfvo type="max"/>
        <color rgb="FFD6007B"/>
      </dataBar>
    </cfRule>
  </conditionalFormatting>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K115"/>
  <sheetViews>
    <sheetView topLeftCell="A48" workbookViewId="0">
      <selection sqref="A1:K68"/>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5546875" style="45" bestFit="1" customWidth="1"/>
    <col min="7" max="7" width="15.21875" style="45" bestFit="1" customWidth="1"/>
    <col min="8" max="8" width="16.6640625" style="1" bestFit="1" customWidth="1"/>
    <col min="9" max="10" width="15.33203125" style="1" bestFit="1" customWidth="1"/>
    <col min="11" max="11" width="14.33203125" style="1" customWidth="1"/>
    <col min="12" max="16384" width="9" style="1"/>
  </cols>
  <sheetData>
    <row r="1" spans="1:11" ht="18" thickBot="1" x14ac:dyDescent="0.35">
      <c r="A1" s="194" t="s">
        <v>216</v>
      </c>
      <c r="B1" s="195"/>
      <c r="C1" s="2"/>
      <c r="D1" s="190" t="str">
        <f>'Simple Explain'!C1</f>
        <v>The FUTURO-Plan 2001 to 2025 - 1 x 14 x 30 for</v>
      </c>
      <c r="E1" s="178"/>
      <c r="F1" s="196" t="s">
        <v>77</v>
      </c>
      <c r="G1" s="191">
        <f>A4</f>
        <v>0</v>
      </c>
      <c r="H1" s="2"/>
      <c r="I1" s="2"/>
      <c r="J1" s="2"/>
    </row>
    <row r="2" spans="1:11" ht="11.4" x14ac:dyDescent="0.2">
      <c r="C2" s="3" t="s">
        <v>0</v>
      </c>
      <c r="D2" s="3"/>
      <c r="E2" s="3"/>
      <c r="F2" s="3"/>
      <c r="G2" s="3"/>
      <c r="H2" s="3"/>
      <c r="I2" s="4"/>
      <c r="J2" s="4"/>
    </row>
    <row r="3" spans="1:11" ht="18" thickBot="1" x14ac:dyDescent="0.35">
      <c r="B3" s="197" t="s">
        <v>83</v>
      </c>
      <c r="C3" s="4"/>
      <c r="D3" s="5" t="s">
        <v>1</v>
      </c>
      <c r="E3" s="5"/>
      <c r="F3" s="5"/>
      <c r="G3" s="5"/>
      <c r="H3" s="5"/>
      <c r="I3" s="5"/>
      <c r="J3" s="5"/>
    </row>
    <row r="4" spans="1:11" ht="15.6" x14ac:dyDescent="0.3">
      <c r="A4" s="201"/>
      <c r="B4" s="200" t="str">
        <f>B11</f>
        <v>2024 estimate</v>
      </c>
      <c r="C4" s="7" t="str">
        <f>B13</f>
        <v> $6,340[5] (142nd)</v>
      </c>
      <c r="D4" s="8" t="s">
        <v>2</v>
      </c>
      <c r="E4" s="8" t="s">
        <v>3</v>
      </c>
      <c r="F4" s="8" t="s">
        <v>4</v>
      </c>
      <c r="G4" s="1009" t="e" vm="6">
        <v>#VALUE!</v>
      </c>
      <c r="H4" s="10" t="s">
        <v>6</v>
      </c>
      <c r="I4" s="10" t="s">
        <v>7</v>
      </c>
      <c r="J4" s="10"/>
      <c r="K4" s="11"/>
    </row>
    <row r="5" spans="1:11" ht="13.8" thickBot="1" x14ac:dyDescent="0.3">
      <c r="A5" s="12"/>
      <c r="B5" s="12"/>
      <c r="C5" s="13" t="s">
        <v>8</v>
      </c>
      <c r="D5" s="14">
        <v>1</v>
      </c>
      <c r="E5" s="1192">
        <f ca="1">D5*C6</f>
        <v>353228.57142857142</v>
      </c>
      <c r="F5" s="1192">
        <f ca="1">E5*14</f>
        <v>4945200</v>
      </c>
      <c r="G5" s="1193" cm="1">
        <f t="array" aca="1" ref="G5" ca="1">_FV(G4,"Price")</f>
        <v>780</v>
      </c>
      <c r="H5" s="1192">
        <f ca="1">F5*30</f>
        <v>148356000</v>
      </c>
      <c r="I5" s="1194">
        <f ca="1">E26</f>
        <v>59342400</v>
      </c>
      <c r="J5" s="1195">
        <f ca="1">F26</f>
        <v>89013600</v>
      </c>
      <c r="K5" s="19"/>
    </row>
    <row r="6" spans="1:11" ht="13.2" x14ac:dyDescent="0.25">
      <c r="A6" s="151" t="s">
        <v>9</v>
      </c>
      <c r="B6" s="978">
        <f ca="1">D5*C6</f>
        <v>353228.57142857142</v>
      </c>
      <c r="C6" s="980">
        <f ca="1">B7/C7</f>
        <v>353228.57142857142</v>
      </c>
      <c r="D6" s="20" t="s">
        <v>10</v>
      </c>
      <c r="E6" s="21"/>
      <c r="F6" s="21"/>
      <c r="G6" s="22"/>
      <c r="H6" s="23" t="s">
        <v>11</v>
      </c>
      <c r="I6" s="24" t="s">
        <v>12</v>
      </c>
      <c r="J6" s="24" t="s">
        <v>13</v>
      </c>
      <c r="K6" s="25"/>
    </row>
    <row r="7" spans="1:11" ht="14.4" x14ac:dyDescent="0.3">
      <c r="A7" s="162" t="s">
        <v>14</v>
      </c>
      <c r="B7" s="1196">
        <f ca="1">6340*G5</f>
        <v>4945200</v>
      </c>
      <c r="C7" s="27">
        <v>14</v>
      </c>
      <c r="D7"/>
      <c r="E7" s="28"/>
      <c r="F7"/>
      <c r="G7" s="29">
        <v>1</v>
      </c>
      <c r="H7"/>
      <c r="I7" s="30"/>
      <c r="J7"/>
      <c r="K7" s="31"/>
    </row>
    <row r="8" spans="1:11" ht="13.8" thickBot="1" x14ac:dyDescent="0.3">
      <c r="A8" s="150" t="s">
        <v>15</v>
      </c>
      <c r="B8" s="979">
        <f ca="1">B7*C8</f>
        <v>148356000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ht="10.8" thickBot="1" x14ac:dyDescent="0.25">
      <c r="B10" s="19"/>
      <c r="C10" s="149" t="s">
        <v>25</v>
      </c>
      <c r="D10" s="982">
        <f ca="1">E5</f>
        <v>353228.57142857142</v>
      </c>
      <c r="E10" s="983">
        <f ca="1">D10/100*40</f>
        <v>141291.42857142858</v>
      </c>
      <c r="F10" s="984">
        <f ca="1">D10/100*60</f>
        <v>211937.14285714284</v>
      </c>
      <c r="G10" s="155" t="s">
        <v>25</v>
      </c>
      <c r="H10" s="982">
        <f ca="1">E10/100*35</f>
        <v>49452.000000000007</v>
      </c>
      <c r="I10" s="983">
        <f ca="1">E10/100*10</f>
        <v>14129.142857142859</v>
      </c>
      <c r="J10" s="983">
        <f ca="1">E10/100*10</f>
        <v>14129.142857142859</v>
      </c>
      <c r="K10" s="983">
        <f ca="1">E10/100*45</f>
        <v>63581.142857142862</v>
      </c>
    </row>
    <row r="11" spans="1:11" x14ac:dyDescent="0.2">
      <c r="A11" s="1181" t="s">
        <v>198</v>
      </c>
      <c r="B11" s="1182" t="s">
        <v>210</v>
      </c>
      <c r="C11" s="149" t="s">
        <v>26</v>
      </c>
      <c r="D11" s="982">
        <f ca="1">D10*2</f>
        <v>706457.14285714284</v>
      </c>
      <c r="E11" s="983">
        <f ca="1">E10*2</f>
        <v>282582.85714285716</v>
      </c>
      <c r="F11" s="984">
        <f ca="1">F10*2</f>
        <v>423874.28571428568</v>
      </c>
      <c r="G11" s="155" t="s">
        <v>26</v>
      </c>
      <c r="H11" s="982">
        <f ca="1">H10*2</f>
        <v>98904.000000000015</v>
      </c>
      <c r="I11" s="983">
        <f ca="1">I10*2</f>
        <v>28258.285714285717</v>
      </c>
      <c r="J11" s="983">
        <f ca="1">J10*2</f>
        <v>28258.285714285717</v>
      </c>
      <c r="K11" s="983">
        <f ca="1">K10*2</f>
        <v>127162.28571428572</v>
      </c>
    </row>
    <row r="12" spans="1:11" ht="10.8" x14ac:dyDescent="0.2">
      <c r="A12" s="1183" t="s">
        <v>157</v>
      </c>
      <c r="B12" s="1184" t="s">
        <v>217</v>
      </c>
      <c r="C12" s="149" t="s">
        <v>27</v>
      </c>
      <c r="D12" s="982">
        <f ca="1">D10*3</f>
        <v>1059685.7142857143</v>
      </c>
      <c r="E12" s="983">
        <f ca="1">E10*3</f>
        <v>423874.28571428574</v>
      </c>
      <c r="F12" s="984">
        <f ca="1">F10*3</f>
        <v>635811.42857142852</v>
      </c>
      <c r="G12" s="155" t="s">
        <v>27</v>
      </c>
      <c r="H12" s="982">
        <f ca="1">H10*3</f>
        <v>148356.00000000003</v>
      </c>
      <c r="I12" s="983">
        <f ca="1">I10*3</f>
        <v>42387.42857142858</v>
      </c>
      <c r="J12" s="983">
        <f ca="1">J10*3</f>
        <v>42387.42857142858</v>
      </c>
      <c r="K12" s="983">
        <f ca="1">K10*3</f>
        <v>190743.42857142858</v>
      </c>
    </row>
    <row r="13" spans="1:11" ht="11.4" thickBot="1" x14ac:dyDescent="0.25">
      <c r="A13" s="1185" t="s">
        <v>162</v>
      </c>
      <c r="B13" s="1186" t="s">
        <v>218</v>
      </c>
      <c r="C13" s="149" t="s">
        <v>28</v>
      </c>
      <c r="D13" s="982">
        <f ca="1">D10*6</f>
        <v>2119371.4285714286</v>
      </c>
      <c r="E13" s="983">
        <f ca="1">E10*6</f>
        <v>847748.57142857148</v>
      </c>
      <c r="F13" s="984">
        <f ca="1">F10*6</f>
        <v>1271622.857142857</v>
      </c>
      <c r="G13" s="155" t="s">
        <v>28</v>
      </c>
      <c r="H13" s="982">
        <f ca="1">H10*6</f>
        <v>296712.00000000006</v>
      </c>
      <c r="I13" s="983">
        <f ca="1">I10*6</f>
        <v>84774.857142857159</v>
      </c>
      <c r="J13" s="983">
        <f ca="1">J10*6</f>
        <v>84774.857142857159</v>
      </c>
      <c r="K13" s="983">
        <f ca="1">K10*6</f>
        <v>381486.85714285716</v>
      </c>
    </row>
    <row r="14" spans="1:11" x14ac:dyDescent="0.2">
      <c r="A14" s="157"/>
      <c r="B14" s="147"/>
      <c r="C14" s="149" t="s">
        <v>29</v>
      </c>
      <c r="D14" s="982">
        <f ca="1">D10*12</f>
        <v>4238742.8571428573</v>
      </c>
      <c r="E14" s="983">
        <f ca="1">E10*12</f>
        <v>1695497.142857143</v>
      </c>
      <c r="F14" s="984">
        <f ca="1">F10*12</f>
        <v>2543245.7142857141</v>
      </c>
      <c r="G14" s="143" t="s">
        <v>29</v>
      </c>
      <c r="H14" s="982">
        <f ca="1">H10*12</f>
        <v>593424.00000000012</v>
      </c>
      <c r="I14" s="983">
        <f ca="1">I10*12</f>
        <v>169549.71428571432</v>
      </c>
      <c r="J14" s="983">
        <f ca="1">J10*12</f>
        <v>169549.71428571432</v>
      </c>
      <c r="K14" s="983">
        <f ca="1">K10*12</f>
        <v>762973.71428571432</v>
      </c>
    </row>
    <row r="15" spans="1:11" x14ac:dyDescent="0.2">
      <c r="A15" s="157"/>
      <c r="B15" s="158"/>
      <c r="C15" s="160" t="s">
        <v>30</v>
      </c>
      <c r="D15" s="985">
        <f ca="1">D10*14</f>
        <v>4945200</v>
      </c>
      <c r="E15" s="986">
        <f ca="1">E10*14</f>
        <v>1978080</v>
      </c>
      <c r="F15" s="987">
        <f ca="1">F10*14</f>
        <v>2967120</v>
      </c>
      <c r="G15" s="143" t="s">
        <v>30</v>
      </c>
      <c r="H15" s="985">
        <f ca="1">H10*14</f>
        <v>692328.00000000012</v>
      </c>
      <c r="I15" s="986">
        <f ca="1">I10*14</f>
        <v>197808.00000000003</v>
      </c>
      <c r="J15" s="986">
        <f ca="1">J10*14</f>
        <v>197808.00000000003</v>
      </c>
      <c r="K15" s="986">
        <f ca="1">K10*14</f>
        <v>890136.00000000012</v>
      </c>
    </row>
    <row r="16" spans="1:11" x14ac:dyDescent="0.2">
      <c r="A16" s="157"/>
      <c r="B16" s="146"/>
      <c r="C16" s="149" t="s">
        <v>31</v>
      </c>
      <c r="D16" s="982">
        <f ca="1">D15*2</f>
        <v>9890400</v>
      </c>
      <c r="E16" s="983">
        <f ca="1">E15*2</f>
        <v>3956160</v>
      </c>
      <c r="F16" s="984">
        <f ca="1">F15*2</f>
        <v>5934240</v>
      </c>
      <c r="G16" s="155" t="s">
        <v>31</v>
      </c>
      <c r="H16" s="982">
        <f ca="1">H15*2</f>
        <v>1384656.0000000002</v>
      </c>
      <c r="I16" s="983">
        <f ca="1">I15*2</f>
        <v>395616.00000000006</v>
      </c>
      <c r="J16" s="983">
        <f ca="1">J15*2</f>
        <v>395616.00000000006</v>
      </c>
      <c r="K16" s="983">
        <f ca="1">K15*2</f>
        <v>1780272.0000000002</v>
      </c>
    </row>
    <row r="17" spans="1:11" x14ac:dyDescent="0.2">
      <c r="B17" s="19"/>
      <c r="C17" s="149" t="s">
        <v>32</v>
      </c>
      <c r="D17" s="982">
        <f ca="1">D16+D15</f>
        <v>14835600</v>
      </c>
      <c r="E17" s="983">
        <f ca="1">E16+E15</f>
        <v>5934240</v>
      </c>
      <c r="F17" s="984">
        <f ca="1">F16+F15</f>
        <v>8901360</v>
      </c>
      <c r="G17" s="155" t="s">
        <v>32</v>
      </c>
      <c r="H17" s="982">
        <f ca="1">H16+H15</f>
        <v>2076984.0000000005</v>
      </c>
      <c r="I17" s="983">
        <f ca="1">I16+I15</f>
        <v>593424.00000000012</v>
      </c>
      <c r="J17" s="983">
        <f ca="1">J16+J15</f>
        <v>593424.00000000012</v>
      </c>
      <c r="K17" s="983">
        <f ca="1">K16+K15</f>
        <v>2670408.0000000005</v>
      </c>
    </row>
    <row r="18" spans="1:11" x14ac:dyDescent="0.2">
      <c r="A18" s="138"/>
      <c r="B18" s="19"/>
      <c r="C18" s="149" t="s">
        <v>33</v>
      </c>
      <c r="D18" s="982">
        <f ca="1">D16*2</f>
        <v>19780800</v>
      </c>
      <c r="E18" s="983">
        <f ca="1">E16+E16</f>
        <v>7912320</v>
      </c>
      <c r="F18" s="984">
        <f ca="1">F16+F16</f>
        <v>11868480</v>
      </c>
      <c r="G18" s="155" t="s">
        <v>33</v>
      </c>
      <c r="H18" s="982">
        <f ca="1">H16+H16</f>
        <v>2769312.0000000005</v>
      </c>
      <c r="I18" s="983">
        <f ca="1">I16+I16</f>
        <v>791232.00000000012</v>
      </c>
      <c r="J18" s="983">
        <f ca="1">J16+J16</f>
        <v>791232.00000000012</v>
      </c>
      <c r="K18" s="983">
        <f ca="1">K16+K16</f>
        <v>3560544.0000000005</v>
      </c>
    </row>
    <row r="19" spans="1:11" x14ac:dyDescent="0.2">
      <c r="A19" s="138"/>
      <c r="B19" s="19"/>
      <c r="C19" s="149" t="s">
        <v>34</v>
      </c>
      <c r="D19" s="982">
        <f ca="1">D17+D16</f>
        <v>24726000</v>
      </c>
      <c r="E19" s="983">
        <f ca="1">E17+E16</f>
        <v>9890400</v>
      </c>
      <c r="F19" s="984">
        <f ca="1">F16+F17</f>
        <v>14835600</v>
      </c>
      <c r="G19" s="155" t="s">
        <v>34</v>
      </c>
      <c r="H19" s="982">
        <f ca="1">H17+H16</f>
        <v>3461640.0000000009</v>
      </c>
      <c r="I19" s="983">
        <f ca="1">I16+I17</f>
        <v>989040.00000000023</v>
      </c>
      <c r="J19" s="983">
        <f ca="1">J16+J17</f>
        <v>989040.00000000023</v>
      </c>
      <c r="K19" s="983">
        <f ca="1">K18+K15</f>
        <v>4450680.0000000009</v>
      </c>
    </row>
    <row r="20" spans="1:11" x14ac:dyDescent="0.2">
      <c r="A20" s="138"/>
      <c r="B20" s="19"/>
      <c r="C20" s="149" t="s">
        <v>35</v>
      </c>
      <c r="D20" s="982">
        <f ca="1">D17*2</f>
        <v>29671200</v>
      </c>
      <c r="E20" s="983">
        <f ca="1">E17+E17</f>
        <v>11868480</v>
      </c>
      <c r="F20" s="984">
        <f ca="1">F17+F17</f>
        <v>17802720</v>
      </c>
      <c r="G20" s="155" t="s">
        <v>35</v>
      </c>
      <c r="H20" s="982">
        <f ca="1">H17+H17</f>
        <v>4153968.0000000009</v>
      </c>
      <c r="I20" s="983">
        <f ca="1">I17+I17</f>
        <v>1186848.0000000002</v>
      </c>
      <c r="J20" s="983">
        <f ca="1">J17+J17</f>
        <v>1186848.0000000002</v>
      </c>
      <c r="K20" s="983">
        <f ca="1">K19+K15</f>
        <v>5340816.0000000009</v>
      </c>
    </row>
    <row r="21" spans="1:11" x14ac:dyDescent="0.2">
      <c r="A21" s="138"/>
      <c r="B21" s="19"/>
      <c r="C21" s="149" t="s">
        <v>36</v>
      </c>
      <c r="D21" s="982">
        <f ca="1">D18+D17</f>
        <v>34616400</v>
      </c>
      <c r="E21" s="983">
        <f ca="1">E18+E17</f>
        <v>13846560</v>
      </c>
      <c r="F21" s="984">
        <f ca="1">F18+F17</f>
        <v>20769840</v>
      </c>
      <c r="G21" s="155" t="s">
        <v>36</v>
      </c>
      <c r="H21" s="982">
        <f ca="1">H17+H18</f>
        <v>4846296.0000000009</v>
      </c>
      <c r="I21" s="983">
        <f ca="1">I18+I17</f>
        <v>1384656.0000000002</v>
      </c>
      <c r="J21" s="983">
        <f ca="1">J18+J17</f>
        <v>1384656.0000000002</v>
      </c>
      <c r="K21" s="983">
        <f ca="1">K20+K15</f>
        <v>6230952.0000000009</v>
      </c>
    </row>
    <row r="22" spans="1:11" x14ac:dyDescent="0.2">
      <c r="A22" s="138"/>
      <c r="B22" s="19"/>
      <c r="C22" s="149" t="s">
        <v>37</v>
      </c>
      <c r="D22" s="982">
        <f ca="1">D18+D18</f>
        <v>39561600</v>
      </c>
      <c r="E22" s="983">
        <f ca="1">E18+E18</f>
        <v>15824640</v>
      </c>
      <c r="F22" s="984">
        <f ca="1">F18+F18</f>
        <v>23736960</v>
      </c>
      <c r="G22" s="155" t="s">
        <v>37</v>
      </c>
      <c r="H22" s="982">
        <f ca="1">H18+H18</f>
        <v>5538624.0000000009</v>
      </c>
      <c r="I22" s="983">
        <f ca="1">I18+I18</f>
        <v>1582464.0000000002</v>
      </c>
      <c r="J22" s="983">
        <f ca="1">J18+J18</f>
        <v>1582464.0000000002</v>
      </c>
      <c r="K22" s="983">
        <f ca="1">K21+K15</f>
        <v>7121088.0000000009</v>
      </c>
    </row>
    <row r="23" spans="1:11" x14ac:dyDescent="0.2">
      <c r="A23" s="138"/>
      <c r="B23" s="19"/>
      <c r="C23" s="149" t="s">
        <v>38</v>
      </c>
      <c r="D23" s="982">
        <f ca="1">D18+D19</f>
        <v>44506800</v>
      </c>
      <c r="E23" s="983">
        <f ca="1">E19+E18</f>
        <v>17802720</v>
      </c>
      <c r="F23" s="984">
        <f ca="1">F19+F18</f>
        <v>26704080</v>
      </c>
      <c r="G23" s="155" t="s">
        <v>38</v>
      </c>
      <c r="H23" s="982">
        <f ca="1">H18+H19</f>
        <v>6230952.0000000019</v>
      </c>
      <c r="I23" s="983">
        <f ca="1">I19+I18</f>
        <v>1780272.0000000005</v>
      </c>
      <c r="J23" s="983">
        <f ca="1">J19+J18</f>
        <v>1780272.0000000005</v>
      </c>
      <c r="K23" s="983">
        <f ca="1">K22+K15</f>
        <v>8011224.0000000009</v>
      </c>
    </row>
    <row r="24" spans="1:11" x14ac:dyDescent="0.2">
      <c r="A24" s="138"/>
      <c r="B24" s="19"/>
      <c r="C24" s="149" t="s">
        <v>39</v>
      </c>
      <c r="D24" s="982">
        <f ca="1">D15*10</f>
        <v>49452000</v>
      </c>
      <c r="E24" s="983">
        <f ca="1">E19+E19</f>
        <v>19780800</v>
      </c>
      <c r="F24" s="984">
        <f ca="1">F19+F19</f>
        <v>29671200</v>
      </c>
      <c r="G24" s="155" t="s">
        <v>39</v>
      </c>
      <c r="H24" s="982">
        <f ca="1">H19+H19</f>
        <v>6923280.0000000019</v>
      </c>
      <c r="I24" s="983">
        <f ca="1">I19+I19</f>
        <v>1978080.0000000005</v>
      </c>
      <c r="J24" s="983">
        <f ca="1">J19+J19</f>
        <v>1978080.0000000005</v>
      </c>
      <c r="K24" s="983">
        <f ca="1">K23+K15</f>
        <v>8901360.0000000019</v>
      </c>
    </row>
    <row r="25" spans="1:11" x14ac:dyDescent="0.2">
      <c r="A25" s="138"/>
      <c r="B25" s="19"/>
      <c r="C25" s="149" t="s">
        <v>40</v>
      </c>
      <c r="D25" s="982">
        <f ca="1">D24*2</f>
        <v>98904000</v>
      </c>
      <c r="E25" s="983">
        <f ca="1">E24*2</f>
        <v>39561600</v>
      </c>
      <c r="F25" s="984">
        <f ca="1">F24*2</f>
        <v>59342400</v>
      </c>
      <c r="G25" s="155" t="s">
        <v>40</v>
      </c>
      <c r="H25" s="982">
        <f ca="1">H24*2</f>
        <v>13846560.000000004</v>
      </c>
      <c r="I25" s="983">
        <f ca="1">I24*2</f>
        <v>3956160.0000000009</v>
      </c>
      <c r="J25" s="983">
        <f ca="1">J24*2</f>
        <v>3956160.0000000009</v>
      </c>
      <c r="K25" s="983">
        <f ca="1">K24*2</f>
        <v>17802720.000000004</v>
      </c>
    </row>
    <row r="26" spans="1:11" ht="10.8" thickBot="1" x14ac:dyDescent="0.25">
      <c r="A26" s="138"/>
      <c r="B26" s="25"/>
      <c r="C26" s="148" t="s">
        <v>41</v>
      </c>
      <c r="D26" s="982">
        <f ca="1">D25+D24</f>
        <v>148356000</v>
      </c>
      <c r="E26" s="983">
        <f ca="1">E25+E24</f>
        <v>59342400</v>
      </c>
      <c r="F26" s="984">
        <f ca="1">F25+F24</f>
        <v>89013600</v>
      </c>
      <c r="G26" s="154" t="s">
        <v>41</v>
      </c>
      <c r="H26" s="982">
        <f ca="1">H25+H24</f>
        <v>20769840.000000007</v>
      </c>
      <c r="I26" s="983">
        <f ca="1">I25+I24</f>
        <v>5934240.0000000019</v>
      </c>
      <c r="J26" s="983">
        <f ca="1">J25+J24</f>
        <v>5934240.0000000019</v>
      </c>
      <c r="K26" s="983">
        <f ca="1">K25+K24</f>
        <v>26704080.000000007</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988">
        <f ca="1">D26</f>
        <v>148356000</v>
      </c>
      <c r="D29" s="983">
        <f ca="1">C29/100*4</f>
        <v>5934240</v>
      </c>
      <c r="E29" s="983">
        <f ca="1">C29/100*5</f>
        <v>7417800</v>
      </c>
      <c r="F29" s="983">
        <f ca="1">C29/100*6</f>
        <v>8901360</v>
      </c>
      <c r="G29" s="983">
        <f ca="1">C29/100*7</f>
        <v>10384920</v>
      </c>
      <c r="H29" s="983">
        <f ca="1">C29/100*8</f>
        <v>11868480</v>
      </c>
      <c r="I29" s="983">
        <f ca="1">C29/100*9</f>
        <v>13352040</v>
      </c>
      <c r="J29" s="983">
        <f ca="1">C29/100*10</f>
        <v>14835600</v>
      </c>
      <c r="K29" s="52"/>
    </row>
    <row r="30" spans="1:11" x14ac:dyDescent="0.2">
      <c r="A30" s="19"/>
      <c r="B30" s="53" t="s">
        <v>45</v>
      </c>
      <c r="C30" s="54" t="s">
        <v>46</v>
      </c>
      <c r="D30" s="989">
        <f ca="1">D15</f>
        <v>4945200</v>
      </c>
      <c r="E30" s="989">
        <f ca="1">D15</f>
        <v>4945200</v>
      </c>
      <c r="F30" s="989">
        <f ca="1">D15</f>
        <v>4945200</v>
      </c>
      <c r="G30" s="989">
        <f ca="1">D15</f>
        <v>4945200</v>
      </c>
      <c r="H30" s="989">
        <f ca="1">D15</f>
        <v>4945200</v>
      </c>
      <c r="I30" s="989">
        <f ca="1">D15</f>
        <v>4945200</v>
      </c>
      <c r="J30" s="989">
        <f ca="1">D15</f>
        <v>4945200</v>
      </c>
      <c r="K30" s="52"/>
    </row>
    <row r="31" spans="1:11" x14ac:dyDescent="0.2">
      <c r="A31" s="19"/>
      <c r="B31" s="53" t="s">
        <v>47</v>
      </c>
      <c r="C31" s="56" t="s">
        <v>48</v>
      </c>
      <c r="D31" s="983">
        <f t="shared" ref="D31:J31" ca="1" si="0">D29-D30</f>
        <v>989040</v>
      </c>
      <c r="E31" s="983">
        <f t="shared" ca="1" si="0"/>
        <v>2472600</v>
      </c>
      <c r="F31" s="983">
        <f t="shared" ca="1" si="0"/>
        <v>3956160</v>
      </c>
      <c r="G31" s="983">
        <f t="shared" ca="1" si="0"/>
        <v>5439720</v>
      </c>
      <c r="H31" s="983">
        <f t="shared" ca="1" si="0"/>
        <v>6923280</v>
      </c>
      <c r="I31" s="983">
        <f t="shared" ca="1" si="0"/>
        <v>8406840</v>
      </c>
      <c r="J31" s="983">
        <f t="shared" ca="1" si="0"/>
        <v>9890400</v>
      </c>
      <c r="K31" s="52"/>
    </row>
    <row r="32" spans="1:11" ht="10.8" thickBot="1" x14ac:dyDescent="0.25">
      <c r="A32" s="19"/>
      <c r="B32" s="57"/>
      <c r="C32" s="453" t="s">
        <v>161</v>
      </c>
      <c r="D32" s="990">
        <f t="shared" ref="D32:J32" ca="1" si="1">D31/100*10</f>
        <v>98904</v>
      </c>
      <c r="E32" s="990">
        <f t="shared" ca="1" si="1"/>
        <v>247260</v>
      </c>
      <c r="F32" s="990">
        <f t="shared" ca="1" si="1"/>
        <v>395616</v>
      </c>
      <c r="G32" s="990">
        <f t="shared" ca="1" si="1"/>
        <v>543972</v>
      </c>
      <c r="H32" s="990">
        <f t="shared" ca="1" si="1"/>
        <v>692328</v>
      </c>
      <c r="I32" s="990">
        <f t="shared" ca="1" si="1"/>
        <v>840684</v>
      </c>
      <c r="J32" s="990">
        <f t="shared" ca="1" si="1"/>
        <v>989040</v>
      </c>
      <c r="K32" s="59"/>
    </row>
    <row r="33" spans="1:11" x14ac:dyDescent="0.2">
      <c r="A33" s="19"/>
      <c r="B33" s="60" t="s">
        <v>50</v>
      </c>
      <c r="C33" s="61" t="s">
        <v>51</v>
      </c>
      <c r="D33" s="991">
        <f t="shared" ref="D33:J36" ca="1" si="2">D29*30</f>
        <v>178027200</v>
      </c>
      <c r="E33" s="991">
        <f t="shared" ca="1" si="2"/>
        <v>222534000</v>
      </c>
      <c r="F33" s="991">
        <f t="shared" ca="1" si="2"/>
        <v>267040800</v>
      </c>
      <c r="G33" s="991">
        <f t="shared" ca="1" si="2"/>
        <v>311547600</v>
      </c>
      <c r="H33" s="991">
        <f t="shared" ca="1" si="2"/>
        <v>356054400</v>
      </c>
      <c r="I33" s="991">
        <f t="shared" ca="1" si="2"/>
        <v>400561200</v>
      </c>
      <c r="J33" s="992">
        <f t="shared" ca="1" si="2"/>
        <v>445068000</v>
      </c>
      <c r="K33" s="64"/>
    </row>
    <row r="34" spans="1:11" x14ac:dyDescent="0.2">
      <c r="A34" s="19"/>
      <c r="B34" s="65" t="s">
        <v>50</v>
      </c>
      <c r="C34" s="66" t="s">
        <v>52</v>
      </c>
      <c r="D34" s="993">
        <f t="shared" ca="1" si="2"/>
        <v>148356000</v>
      </c>
      <c r="E34" s="993">
        <f t="shared" ca="1" si="2"/>
        <v>148356000</v>
      </c>
      <c r="F34" s="993">
        <f t="shared" ca="1" si="2"/>
        <v>148356000</v>
      </c>
      <c r="G34" s="993">
        <f t="shared" ca="1" si="2"/>
        <v>148356000</v>
      </c>
      <c r="H34" s="993">
        <f t="shared" ca="1" si="2"/>
        <v>148356000</v>
      </c>
      <c r="I34" s="993">
        <f t="shared" ca="1" si="2"/>
        <v>148356000</v>
      </c>
      <c r="J34" s="994">
        <f t="shared" ca="1" si="2"/>
        <v>148356000</v>
      </c>
      <c r="K34" s="69"/>
    </row>
    <row r="35" spans="1:11" x14ac:dyDescent="0.2">
      <c r="A35" s="19"/>
      <c r="B35" s="70" t="s">
        <v>50</v>
      </c>
      <c r="C35" s="71" t="s">
        <v>53</v>
      </c>
      <c r="D35" s="995">
        <f t="shared" ca="1" si="2"/>
        <v>29671200</v>
      </c>
      <c r="E35" s="995">
        <f t="shared" ca="1" si="2"/>
        <v>74178000</v>
      </c>
      <c r="F35" s="995">
        <f t="shared" ca="1" si="2"/>
        <v>118684800</v>
      </c>
      <c r="G35" s="995">
        <f t="shared" ca="1" si="2"/>
        <v>163191600</v>
      </c>
      <c r="H35" s="995">
        <f t="shared" ca="1" si="2"/>
        <v>207698400</v>
      </c>
      <c r="I35" s="995">
        <f t="shared" ca="1" si="2"/>
        <v>252205200</v>
      </c>
      <c r="J35" s="996">
        <f t="shared" ca="1" si="2"/>
        <v>296712000</v>
      </c>
      <c r="K35" s="74"/>
    </row>
    <row r="36" spans="1:11" ht="10.8" thickBot="1" x14ac:dyDescent="0.25">
      <c r="A36" s="19"/>
      <c r="B36" s="75" t="s">
        <v>50</v>
      </c>
      <c r="C36" s="76" t="s">
        <v>49</v>
      </c>
      <c r="D36" s="997">
        <f t="shared" ca="1" si="2"/>
        <v>2967120</v>
      </c>
      <c r="E36" s="997">
        <f t="shared" ca="1" si="2"/>
        <v>7417800</v>
      </c>
      <c r="F36" s="997">
        <f t="shared" ca="1" si="2"/>
        <v>11868480</v>
      </c>
      <c r="G36" s="997">
        <f t="shared" ca="1" si="2"/>
        <v>16319160</v>
      </c>
      <c r="H36" s="997">
        <f t="shared" ca="1" si="2"/>
        <v>20769840</v>
      </c>
      <c r="I36" s="997">
        <f t="shared" ca="1" si="2"/>
        <v>25220520</v>
      </c>
      <c r="J36" s="997">
        <f t="shared" ca="1" si="2"/>
        <v>29671200</v>
      </c>
      <c r="K36" s="78"/>
    </row>
    <row r="37" spans="1:11" x14ac:dyDescent="0.2">
      <c r="A37" s="6"/>
      <c r="B37" s="79"/>
      <c r="C37" s="80" t="s">
        <v>54</v>
      </c>
      <c r="D37" s="998">
        <f t="shared" ref="D37:J37" ca="1" si="3">D31</f>
        <v>989040</v>
      </c>
      <c r="E37" s="998">
        <f t="shared" ca="1" si="3"/>
        <v>2472600</v>
      </c>
      <c r="F37" s="998">
        <f t="shared" ca="1" si="3"/>
        <v>3956160</v>
      </c>
      <c r="G37" s="998">
        <f t="shared" ca="1" si="3"/>
        <v>5439720</v>
      </c>
      <c r="H37" s="998">
        <f t="shared" ca="1" si="3"/>
        <v>6923280</v>
      </c>
      <c r="I37" s="998">
        <f t="shared" ca="1" si="3"/>
        <v>8406840</v>
      </c>
      <c r="J37" s="998">
        <f t="shared" ca="1" si="3"/>
        <v>9890400</v>
      </c>
      <c r="K37" s="82"/>
    </row>
    <row r="38" spans="1:11" ht="11.4" x14ac:dyDescent="0.2">
      <c r="A38" s="11"/>
      <c r="B38" s="83"/>
      <c r="C38" s="84" t="s">
        <v>55</v>
      </c>
      <c r="D38" s="999">
        <f t="shared" ref="D38:J38" ca="1" si="4">D37/100*20</f>
        <v>197808</v>
      </c>
      <c r="E38" s="988">
        <f t="shared" ca="1" si="4"/>
        <v>494520</v>
      </c>
      <c r="F38" s="988">
        <f t="shared" ca="1" si="4"/>
        <v>791232</v>
      </c>
      <c r="G38" s="988">
        <f t="shared" ca="1" si="4"/>
        <v>1087944</v>
      </c>
      <c r="H38" s="988">
        <f t="shared" ca="1" si="4"/>
        <v>1384656</v>
      </c>
      <c r="I38" s="988">
        <f t="shared" ca="1" si="4"/>
        <v>1681368</v>
      </c>
      <c r="J38" s="988">
        <f t="shared" ca="1" si="4"/>
        <v>1978080</v>
      </c>
      <c r="K38" s="82"/>
    </row>
    <row r="39" spans="1:11" ht="13.2" x14ac:dyDescent="0.25">
      <c r="A39" s="19"/>
      <c r="B39" s="87"/>
      <c r="C39" s="88" t="s">
        <v>56</v>
      </c>
      <c r="D39" s="999">
        <f t="shared" ref="D39:J39" ca="1" si="5">D37/100*40</f>
        <v>395616</v>
      </c>
      <c r="E39" s="988">
        <f t="shared" ca="1" si="5"/>
        <v>989040</v>
      </c>
      <c r="F39" s="988">
        <f t="shared" ca="1" si="5"/>
        <v>1582464</v>
      </c>
      <c r="G39" s="988">
        <f t="shared" ca="1" si="5"/>
        <v>2175888</v>
      </c>
      <c r="H39" s="988">
        <f t="shared" ca="1" si="5"/>
        <v>2769312</v>
      </c>
      <c r="I39" s="988">
        <f t="shared" ca="1" si="5"/>
        <v>3362736</v>
      </c>
      <c r="J39" s="988">
        <f t="shared" ca="1" si="5"/>
        <v>3956160</v>
      </c>
      <c r="K39" s="82"/>
    </row>
    <row r="40" spans="1:11" ht="11.4" x14ac:dyDescent="0.2">
      <c r="A40" s="19"/>
      <c r="B40" s="89"/>
      <c r="C40" s="84" t="s">
        <v>57</v>
      </c>
      <c r="D40" s="999">
        <f t="shared" ref="D40:J40" ca="1" si="6">D37/100*40</f>
        <v>395616</v>
      </c>
      <c r="E40" s="988">
        <f t="shared" ca="1" si="6"/>
        <v>989040</v>
      </c>
      <c r="F40" s="988">
        <f t="shared" ca="1" si="6"/>
        <v>1582464</v>
      </c>
      <c r="G40" s="988">
        <f t="shared" ca="1" si="6"/>
        <v>2175888</v>
      </c>
      <c r="H40" s="988">
        <f t="shared" ca="1" si="6"/>
        <v>2769312</v>
      </c>
      <c r="I40" s="988">
        <f t="shared" ca="1" si="6"/>
        <v>3362736</v>
      </c>
      <c r="J40" s="988">
        <f t="shared" ca="1" si="6"/>
        <v>3956160</v>
      </c>
      <c r="K40" s="82"/>
    </row>
    <row r="41" spans="1:11" s="96" customFormat="1" ht="11.4" x14ac:dyDescent="0.2">
      <c r="A41" s="90"/>
      <c r="B41" s="91"/>
      <c r="C41" s="92" t="s">
        <v>58</v>
      </c>
      <c r="D41" s="1000">
        <f ca="1">D37/100*4</f>
        <v>39561.599999999999</v>
      </c>
      <c r="E41" s="1001">
        <f ca="1">E37/100*5</f>
        <v>123630</v>
      </c>
      <c r="F41" s="1001">
        <f ca="1">F37/100*6</f>
        <v>237369.59999999998</v>
      </c>
      <c r="G41" s="1001">
        <f ca="1">F37/100*7</f>
        <v>276931.20000000001</v>
      </c>
      <c r="H41" s="1001">
        <f ca="1">F37/100*8</f>
        <v>316492.79999999999</v>
      </c>
      <c r="I41" s="1001">
        <f ca="1">F37/100*9</f>
        <v>356054.39999999997</v>
      </c>
      <c r="J41" s="1001">
        <f ca="1">F37/100*10</f>
        <v>395616</v>
      </c>
      <c r="K41" s="95"/>
    </row>
    <row r="42" spans="1:11" ht="11.4" x14ac:dyDescent="0.2">
      <c r="A42" s="19"/>
      <c r="B42" s="89"/>
      <c r="C42" s="97" t="s">
        <v>59</v>
      </c>
      <c r="D42" s="1002">
        <f t="shared" ref="D42:J42" ca="1" si="7">D37+D41</f>
        <v>1028601.6</v>
      </c>
      <c r="E42" s="1003">
        <f t="shared" ca="1" si="7"/>
        <v>2596230</v>
      </c>
      <c r="F42" s="1003">
        <f t="shared" ca="1" si="7"/>
        <v>4193529.6</v>
      </c>
      <c r="G42" s="1003">
        <f t="shared" ca="1" si="7"/>
        <v>5716651.2000000002</v>
      </c>
      <c r="H42" s="1003">
        <f t="shared" ca="1" si="7"/>
        <v>7239772.7999999998</v>
      </c>
      <c r="I42" s="1003">
        <f t="shared" ca="1" si="7"/>
        <v>8762894.4000000004</v>
      </c>
      <c r="J42" s="1003">
        <f t="shared" ca="1" si="7"/>
        <v>10286016</v>
      </c>
      <c r="K42" s="100"/>
    </row>
    <row r="43" spans="1:11" ht="11.4" x14ac:dyDescent="0.2">
      <c r="A43" s="19"/>
      <c r="B43" s="101"/>
      <c r="C43" s="102" t="s">
        <v>60</v>
      </c>
      <c r="D43" s="1004">
        <f ca="1">D35*D28</f>
        <v>1186848</v>
      </c>
      <c r="E43" s="1004">
        <f t="shared" ref="E43:J43" ca="1" si="8">E35*E28</f>
        <v>3708900</v>
      </c>
      <c r="F43" s="1004">
        <f t="shared" ca="1" si="8"/>
        <v>7121088</v>
      </c>
      <c r="G43" s="1004">
        <f t="shared" ca="1" si="8"/>
        <v>11423412.000000002</v>
      </c>
      <c r="H43" s="1004">
        <f t="shared" ca="1" si="8"/>
        <v>16615872</v>
      </c>
      <c r="I43" s="1004">
        <f t="shared" ca="1" si="8"/>
        <v>22698468</v>
      </c>
      <c r="J43" s="1004">
        <f t="shared" ca="1" si="8"/>
        <v>29671200</v>
      </c>
      <c r="K43" s="104"/>
    </row>
    <row r="44" spans="1:11" ht="11.4" x14ac:dyDescent="0.2">
      <c r="A44" s="19"/>
      <c r="B44" s="101"/>
      <c r="C44" s="102" t="s">
        <v>61</v>
      </c>
      <c r="D44" s="1005">
        <f ca="1">D35+D43</f>
        <v>30858048</v>
      </c>
      <c r="E44" s="1005">
        <f t="shared" ref="E44:J44" ca="1" si="9">E35+E43</f>
        <v>77886900</v>
      </c>
      <c r="F44" s="1005">
        <f t="shared" ca="1" si="9"/>
        <v>125805888</v>
      </c>
      <c r="G44" s="1005">
        <f t="shared" ca="1" si="9"/>
        <v>174615012</v>
      </c>
      <c r="H44" s="1005">
        <f t="shared" ca="1" si="9"/>
        <v>224314272</v>
      </c>
      <c r="I44" s="1005">
        <f t="shared" ca="1" si="9"/>
        <v>274903668</v>
      </c>
      <c r="J44" s="1005">
        <f t="shared" ca="1" si="9"/>
        <v>326383200</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981">
        <f ca="1">D46*E5</f>
        <v>353228.57142857142</v>
      </c>
      <c r="F46" s="981">
        <f ca="1">E46*C7</f>
        <v>4945200</v>
      </c>
      <c r="G46" s="115"/>
      <c r="H46" s="981">
        <f ca="1">F46*C8</f>
        <v>148356000</v>
      </c>
      <c r="I46" s="1006">
        <f ca="1">E26</f>
        <v>59342400</v>
      </c>
      <c r="J46" s="1007">
        <f ca="1">F26</f>
        <v>89013600</v>
      </c>
      <c r="K46" s="19"/>
    </row>
    <row r="47" spans="1:11" ht="13.8" thickBot="1" x14ac:dyDescent="0.3">
      <c r="A47" s="118" t="str">
        <f t="shared" ref="A47:B49" si="10">A6</f>
        <v>Per Month /US$</v>
      </c>
      <c r="B47" s="119">
        <f t="shared" ca="1" si="10"/>
        <v>353228.57142857142</v>
      </c>
      <c r="C47" s="27">
        <v>1</v>
      </c>
      <c r="D47" s="120"/>
      <c r="E47" s="121"/>
      <c r="F47" s="121"/>
      <c r="G47" s="122"/>
      <c r="H47" s="123" t="s">
        <v>11</v>
      </c>
      <c r="I47" s="124" t="s">
        <v>20</v>
      </c>
      <c r="J47" s="124" t="s">
        <v>13</v>
      </c>
      <c r="K47" s="25"/>
    </row>
    <row r="48" spans="1:11" ht="13.8" thickBot="1" x14ac:dyDescent="0.3">
      <c r="A48" s="118" t="str">
        <f t="shared" si="10"/>
        <v>Per Year /US$</v>
      </c>
      <c r="B48" s="119">
        <f t="shared" ca="1" si="10"/>
        <v>4945200</v>
      </c>
      <c r="C48" s="27">
        <v>14</v>
      </c>
      <c r="D48" s="125"/>
      <c r="E48" s="126"/>
      <c r="F48" s="126"/>
      <c r="G48" s="126"/>
      <c r="H48" s="127"/>
      <c r="I48" s="127"/>
      <c r="J48" s="127"/>
      <c r="K48" s="44"/>
    </row>
    <row r="49" spans="1:11" ht="13.8" thickBot="1" x14ac:dyDescent="0.3">
      <c r="A49" s="118" t="str">
        <f t="shared" si="10"/>
        <v>Per 30 Years /US$</v>
      </c>
      <c r="B49" s="119">
        <f t="shared" ca="1" si="10"/>
        <v>148356000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983">
        <f ca="1">F10</f>
        <v>211937.14285714284</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983">
        <f ca="1">F10/100*30</f>
        <v>63581.142857142855</v>
      </c>
      <c r="E52" s="983">
        <f ca="1">F10/100*15</f>
        <v>31790.571428571428</v>
      </c>
      <c r="F52" s="983">
        <f ca="1">F10/100*10</f>
        <v>21193.714285714286</v>
      </c>
      <c r="G52" s="983">
        <f ca="1">F10/100*15</f>
        <v>31790.571428571428</v>
      </c>
      <c r="H52" s="983">
        <f ca="1">F10/100*8</f>
        <v>16954.971428571429</v>
      </c>
      <c r="I52" s="983">
        <f ca="1">F10/100*6</f>
        <v>12716.228571428572</v>
      </c>
      <c r="J52" s="983">
        <f ca="1">F10/100*6</f>
        <v>12716.228571428572</v>
      </c>
      <c r="K52" s="983">
        <f ca="1">F10/100*10</f>
        <v>21193.714285714286</v>
      </c>
    </row>
    <row r="53" spans="1:11" x14ac:dyDescent="0.2">
      <c r="A53" s="138"/>
      <c r="B53" s="139"/>
      <c r="C53" s="38" t="s">
        <v>26</v>
      </c>
      <c r="D53" s="983">
        <f t="shared" ref="D53:K53" ca="1" si="11">D52*2</f>
        <v>127162.28571428571</v>
      </c>
      <c r="E53" s="983">
        <f t="shared" ca="1" si="11"/>
        <v>63581.142857142855</v>
      </c>
      <c r="F53" s="983">
        <f t="shared" ca="1" si="11"/>
        <v>42387.428571428572</v>
      </c>
      <c r="G53" s="983">
        <f t="shared" ca="1" si="11"/>
        <v>63581.142857142855</v>
      </c>
      <c r="H53" s="983">
        <f t="shared" ca="1" si="11"/>
        <v>33909.942857142858</v>
      </c>
      <c r="I53" s="983">
        <f t="shared" ca="1" si="11"/>
        <v>25432.457142857143</v>
      </c>
      <c r="J53" s="983">
        <f t="shared" ca="1" si="11"/>
        <v>25432.457142857143</v>
      </c>
      <c r="K53" s="983">
        <f t="shared" ca="1" si="11"/>
        <v>42387.428571428572</v>
      </c>
    </row>
    <row r="54" spans="1:11" x14ac:dyDescent="0.2">
      <c r="A54" s="138"/>
      <c r="B54" s="139"/>
      <c r="C54" s="38" t="s">
        <v>27</v>
      </c>
      <c r="D54" s="983">
        <f t="shared" ref="D54:K54" ca="1" si="12">D52*3</f>
        <v>190743.42857142858</v>
      </c>
      <c r="E54" s="983">
        <f t="shared" ca="1" si="12"/>
        <v>95371.71428571429</v>
      </c>
      <c r="F54" s="983">
        <f t="shared" ca="1" si="12"/>
        <v>63581.142857142855</v>
      </c>
      <c r="G54" s="983">
        <f t="shared" ca="1" si="12"/>
        <v>95371.71428571429</v>
      </c>
      <c r="H54" s="983">
        <f t="shared" ca="1" si="12"/>
        <v>50864.914285714287</v>
      </c>
      <c r="I54" s="983">
        <f t="shared" ca="1" si="12"/>
        <v>38148.685714285719</v>
      </c>
      <c r="J54" s="983">
        <f t="shared" ca="1" si="12"/>
        <v>38148.685714285719</v>
      </c>
      <c r="K54" s="983">
        <f t="shared" ca="1" si="12"/>
        <v>63581.142857142855</v>
      </c>
    </row>
    <row r="55" spans="1:11" x14ac:dyDescent="0.2">
      <c r="A55" s="138"/>
      <c r="B55" s="139"/>
      <c r="C55" s="38" t="s">
        <v>28</v>
      </c>
      <c r="D55" s="983">
        <f t="shared" ref="D55:K55" ca="1" si="13">D52*6</f>
        <v>381486.85714285716</v>
      </c>
      <c r="E55" s="983">
        <f t="shared" ca="1" si="13"/>
        <v>190743.42857142858</v>
      </c>
      <c r="F55" s="983">
        <f t="shared" ca="1" si="13"/>
        <v>127162.28571428571</v>
      </c>
      <c r="G55" s="983">
        <f t="shared" ca="1" si="13"/>
        <v>190743.42857142858</v>
      </c>
      <c r="H55" s="983">
        <f t="shared" ca="1" si="13"/>
        <v>101729.82857142857</v>
      </c>
      <c r="I55" s="983">
        <f t="shared" ca="1" si="13"/>
        <v>76297.371428571438</v>
      </c>
      <c r="J55" s="983">
        <f t="shared" ca="1" si="13"/>
        <v>76297.371428571438</v>
      </c>
      <c r="K55" s="983">
        <f t="shared" ca="1" si="13"/>
        <v>127162.28571428571</v>
      </c>
    </row>
    <row r="56" spans="1:11" x14ac:dyDescent="0.2">
      <c r="A56" s="138"/>
      <c r="B56" s="139"/>
      <c r="C56" s="38" t="s">
        <v>29</v>
      </c>
      <c r="D56" s="983">
        <f t="shared" ref="D56:K56" ca="1" si="14">D52*12</f>
        <v>762973.71428571432</v>
      </c>
      <c r="E56" s="983">
        <f t="shared" ca="1" si="14"/>
        <v>381486.85714285716</v>
      </c>
      <c r="F56" s="983">
        <f t="shared" ca="1" si="14"/>
        <v>254324.57142857142</v>
      </c>
      <c r="G56" s="983">
        <f t="shared" ca="1" si="14"/>
        <v>381486.85714285716</v>
      </c>
      <c r="H56" s="983">
        <f t="shared" ca="1" si="14"/>
        <v>203459.65714285715</v>
      </c>
      <c r="I56" s="983">
        <f t="shared" ca="1" si="14"/>
        <v>152594.74285714288</v>
      </c>
      <c r="J56" s="983">
        <f t="shared" ca="1" si="14"/>
        <v>152594.74285714288</v>
      </c>
      <c r="K56" s="983">
        <f t="shared" ca="1" si="14"/>
        <v>254324.57142857142</v>
      </c>
    </row>
    <row r="57" spans="1:11" x14ac:dyDescent="0.2">
      <c r="A57" s="138"/>
      <c r="B57" s="139"/>
      <c r="C57" s="40" t="s">
        <v>30</v>
      </c>
      <c r="D57" s="1008">
        <f t="shared" ref="D57:K57" ca="1" si="15">D52*14</f>
        <v>890136</v>
      </c>
      <c r="E57" s="1008">
        <f t="shared" ca="1" si="15"/>
        <v>445068</v>
      </c>
      <c r="F57" s="1008">
        <f t="shared" ca="1" si="15"/>
        <v>296712</v>
      </c>
      <c r="G57" s="1008">
        <f t="shared" ca="1" si="15"/>
        <v>445068</v>
      </c>
      <c r="H57" s="1008">
        <f t="shared" ca="1" si="15"/>
        <v>237369.60000000001</v>
      </c>
      <c r="I57" s="1008">
        <f t="shared" ca="1" si="15"/>
        <v>178027.2</v>
      </c>
      <c r="J57" s="1008">
        <f t="shared" ca="1" si="15"/>
        <v>178027.2</v>
      </c>
      <c r="K57" s="1008">
        <f t="shared" ca="1" si="15"/>
        <v>296712</v>
      </c>
    </row>
    <row r="58" spans="1:11" x14ac:dyDescent="0.2">
      <c r="A58" s="138"/>
      <c r="B58" s="139"/>
      <c r="C58" s="38" t="s">
        <v>31</v>
      </c>
      <c r="D58" s="983">
        <f t="shared" ref="D58:K58" ca="1" si="16">D57*2</f>
        <v>1780272</v>
      </c>
      <c r="E58" s="983">
        <f t="shared" ca="1" si="16"/>
        <v>890136</v>
      </c>
      <c r="F58" s="983">
        <f t="shared" ca="1" si="16"/>
        <v>593424</v>
      </c>
      <c r="G58" s="983">
        <f t="shared" ca="1" si="16"/>
        <v>890136</v>
      </c>
      <c r="H58" s="983">
        <f t="shared" ca="1" si="16"/>
        <v>474739.20000000001</v>
      </c>
      <c r="I58" s="983">
        <f t="shared" ca="1" si="16"/>
        <v>356054.4</v>
      </c>
      <c r="J58" s="983">
        <f t="shared" ca="1" si="16"/>
        <v>356054.4</v>
      </c>
      <c r="K58" s="983">
        <f t="shared" ca="1" si="16"/>
        <v>593424</v>
      </c>
    </row>
    <row r="59" spans="1:11" x14ac:dyDescent="0.2">
      <c r="A59" s="138"/>
      <c r="B59" s="139"/>
      <c r="C59" s="38" t="s">
        <v>32</v>
      </c>
      <c r="D59" s="983">
        <f t="shared" ref="D59:K59" ca="1" si="17">D58+D57</f>
        <v>2670408</v>
      </c>
      <c r="E59" s="983">
        <f t="shared" ca="1" si="17"/>
        <v>1335204</v>
      </c>
      <c r="F59" s="983">
        <f t="shared" ca="1" si="17"/>
        <v>890136</v>
      </c>
      <c r="G59" s="983">
        <f t="shared" ca="1" si="17"/>
        <v>1335204</v>
      </c>
      <c r="H59" s="983">
        <f t="shared" ca="1" si="17"/>
        <v>712108.8</v>
      </c>
      <c r="I59" s="983">
        <f t="shared" ca="1" si="17"/>
        <v>534081.60000000009</v>
      </c>
      <c r="J59" s="983">
        <f t="shared" ca="1" si="17"/>
        <v>534081.60000000009</v>
      </c>
      <c r="K59" s="983">
        <f t="shared" ca="1" si="17"/>
        <v>890136</v>
      </c>
    </row>
    <row r="60" spans="1:11" x14ac:dyDescent="0.2">
      <c r="A60" s="138"/>
      <c r="B60" s="139"/>
      <c r="C60" s="38" t="s">
        <v>33</v>
      </c>
      <c r="D60" s="983">
        <f ca="1">D58+D58</f>
        <v>3560544</v>
      </c>
      <c r="E60" s="983">
        <f t="shared" ref="E60:K60" ca="1" si="18">E59+E57</f>
        <v>1780272</v>
      </c>
      <c r="F60" s="983">
        <f t="shared" ca="1" si="18"/>
        <v>1186848</v>
      </c>
      <c r="G60" s="983">
        <f t="shared" ca="1" si="18"/>
        <v>1780272</v>
      </c>
      <c r="H60" s="983">
        <f t="shared" ca="1" si="18"/>
        <v>949478.40000000002</v>
      </c>
      <c r="I60" s="983">
        <f t="shared" ca="1" si="18"/>
        <v>712108.8</v>
      </c>
      <c r="J60" s="983">
        <f t="shared" ca="1" si="18"/>
        <v>712108.8</v>
      </c>
      <c r="K60" s="983">
        <f t="shared" ca="1" si="18"/>
        <v>1186848</v>
      </c>
    </row>
    <row r="61" spans="1:11" x14ac:dyDescent="0.2">
      <c r="A61" s="138"/>
      <c r="B61" s="139"/>
      <c r="C61" s="38" t="s">
        <v>34</v>
      </c>
      <c r="D61" s="983">
        <f ca="1">D59+D58</f>
        <v>4450680</v>
      </c>
      <c r="E61" s="983">
        <f t="shared" ref="E61:K61" ca="1" si="19">E60+E57</f>
        <v>2225340</v>
      </c>
      <c r="F61" s="983">
        <f t="shared" ca="1" si="19"/>
        <v>1483560</v>
      </c>
      <c r="G61" s="983">
        <f t="shared" ca="1" si="19"/>
        <v>2225340</v>
      </c>
      <c r="H61" s="983">
        <f t="shared" ca="1" si="19"/>
        <v>1186848</v>
      </c>
      <c r="I61" s="983">
        <f t="shared" ca="1" si="19"/>
        <v>890136</v>
      </c>
      <c r="J61" s="983">
        <f t="shared" ca="1" si="19"/>
        <v>890136</v>
      </c>
      <c r="K61" s="983">
        <f t="shared" ca="1" si="19"/>
        <v>1483560</v>
      </c>
    </row>
    <row r="62" spans="1:11" x14ac:dyDescent="0.2">
      <c r="A62" s="138"/>
      <c r="B62" s="139"/>
      <c r="C62" s="38" t="s">
        <v>35</v>
      </c>
      <c r="D62" s="983">
        <f ca="1">D59+D59</f>
        <v>5340816</v>
      </c>
      <c r="E62" s="983">
        <f t="shared" ref="E62:K62" ca="1" si="20">E61+E57</f>
        <v>2670408</v>
      </c>
      <c r="F62" s="983">
        <f t="shared" ca="1" si="20"/>
        <v>1780272</v>
      </c>
      <c r="G62" s="983">
        <f t="shared" ca="1" si="20"/>
        <v>2670408</v>
      </c>
      <c r="H62" s="983">
        <f t="shared" ca="1" si="20"/>
        <v>1424217.6</v>
      </c>
      <c r="I62" s="983">
        <f t="shared" ca="1" si="20"/>
        <v>1068163.2</v>
      </c>
      <c r="J62" s="983">
        <f t="shared" ca="1" si="20"/>
        <v>1068163.2</v>
      </c>
      <c r="K62" s="983">
        <f t="shared" ca="1" si="20"/>
        <v>1780272</v>
      </c>
    </row>
    <row r="63" spans="1:11" x14ac:dyDescent="0.2">
      <c r="A63" s="138"/>
      <c r="B63" s="139"/>
      <c r="C63" s="38" t="s">
        <v>36</v>
      </c>
      <c r="D63" s="983">
        <f ca="1">D59+D60</f>
        <v>6230952</v>
      </c>
      <c r="E63" s="983">
        <f t="shared" ref="E63:K63" ca="1" si="21">E62+E57</f>
        <v>3115476</v>
      </c>
      <c r="F63" s="983">
        <f t="shared" ca="1" si="21"/>
        <v>2076984</v>
      </c>
      <c r="G63" s="983">
        <f t="shared" ca="1" si="21"/>
        <v>3115476</v>
      </c>
      <c r="H63" s="983">
        <f t="shared" ca="1" si="21"/>
        <v>1661587.2000000002</v>
      </c>
      <c r="I63" s="983">
        <f t="shared" ca="1" si="21"/>
        <v>1246190.3999999999</v>
      </c>
      <c r="J63" s="983">
        <f t="shared" ca="1" si="21"/>
        <v>1246190.3999999999</v>
      </c>
      <c r="K63" s="983">
        <f t="shared" ca="1" si="21"/>
        <v>2076984</v>
      </c>
    </row>
    <row r="64" spans="1:11" x14ac:dyDescent="0.2">
      <c r="A64" s="138"/>
      <c r="B64" s="139"/>
      <c r="C64" s="38" t="s">
        <v>37</v>
      </c>
      <c r="D64" s="983">
        <f t="shared" ref="D64:K64" ca="1" si="22">D63+D57</f>
        <v>7121088</v>
      </c>
      <c r="E64" s="983">
        <f t="shared" ca="1" si="22"/>
        <v>3560544</v>
      </c>
      <c r="F64" s="983">
        <f t="shared" ca="1" si="22"/>
        <v>2373696</v>
      </c>
      <c r="G64" s="983">
        <f t="shared" ca="1" si="22"/>
        <v>3560544</v>
      </c>
      <c r="H64" s="983">
        <f t="shared" ca="1" si="22"/>
        <v>1898956.8000000003</v>
      </c>
      <c r="I64" s="983">
        <f t="shared" ca="1" si="22"/>
        <v>1424217.5999999999</v>
      </c>
      <c r="J64" s="983">
        <f t="shared" ca="1" si="22"/>
        <v>1424217.5999999999</v>
      </c>
      <c r="K64" s="983">
        <f t="shared" ca="1" si="22"/>
        <v>2373696</v>
      </c>
    </row>
    <row r="65" spans="1:11" x14ac:dyDescent="0.2">
      <c r="A65" s="138"/>
      <c r="B65" s="139"/>
      <c r="C65" s="38" t="s">
        <v>38</v>
      </c>
      <c r="D65" s="983">
        <f t="shared" ref="D65:K65" ca="1" si="23">D64+D57</f>
        <v>8011224</v>
      </c>
      <c r="E65" s="983">
        <f t="shared" ca="1" si="23"/>
        <v>4005612</v>
      </c>
      <c r="F65" s="983">
        <f t="shared" ca="1" si="23"/>
        <v>2670408</v>
      </c>
      <c r="G65" s="983">
        <f t="shared" ca="1" si="23"/>
        <v>4005612</v>
      </c>
      <c r="H65" s="983">
        <f t="shared" ca="1" si="23"/>
        <v>2136326.4000000004</v>
      </c>
      <c r="I65" s="983">
        <f t="shared" ca="1" si="23"/>
        <v>1602244.7999999998</v>
      </c>
      <c r="J65" s="983">
        <f t="shared" ca="1" si="23"/>
        <v>1602244.7999999998</v>
      </c>
      <c r="K65" s="983">
        <f t="shared" ca="1" si="23"/>
        <v>2670408</v>
      </c>
    </row>
    <row r="66" spans="1:11" x14ac:dyDescent="0.2">
      <c r="A66" s="138"/>
      <c r="B66" s="139"/>
      <c r="C66" s="38" t="s">
        <v>39</v>
      </c>
      <c r="D66" s="983">
        <f t="shared" ref="D66:K66" ca="1" si="24">D65+D57</f>
        <v>8901360</v>
      </c>
      <c r="E66" s="983">
        <f t="shared" ca="1" si="24"/>
        <v>4450680</v>
      </c>
      <c r="F66" s="983">
        <f t="shared" ca="1" si="24"/>
        <v>2967120</v>
      </c>
      <c r="G66" s="983">
        <f t="shared" ca="1" si="24"/>
        <v>4450680</v>
      </c>
      <c r="H66" s="983">
        <f t="shared" ca="1" si="24"/>
        <v>2373696.0000000005</v>
      </c>
      <c r="I66" s="983">
        <f t="shared" ca="1" si="24"/>
        <v>1780271.9999999998</v>
      </c>
      <c r="J66" s="983">
        <f t="shared" ca="1" si="24"/>
        <v>1780271.9999999998</v>
      </c>
      <c r="K66" s="983">
        <f t="shared" ca="1" si="24"/>
        <v>2967120</v>
      </c>
    </row>
    <row r="67" spans="1:11" x14ac:dyDescent="0.2">
      <c r="A67" s="138"/>
      <c r="B67" s="139"/>
      <c r="C67" s="38" t="s">
        <v>40</v>
      </c>
      <c r="D67" s="983">
        <f t="shared" ref="D67:K67" ca="1" si="25">D66*2</f>
        <v>17802720</v>
      </c>
      <c r="E67" s="983">
        <f t="shared" ca="1" si="25"/>
        <v>8901360</v>
      </c>
      <c r="F67" s="983">
        <f t="shared" ca="1" si="25"/>
        <v>5934240</v>
      </c>
      <c r="G67" s="983">
        <f t="shared" ca="1" si="25"/>
        <v>8901360</v>
      </c>
      <c r="H67" s="983">
        <f t="shared" ca="1" si="25"/>
        <v>4747392.0000000009</v>
      </c>
      <c r="I67" s="983">
        <f t="shared" ca="1" si="25"/>
        <v>3560543.9999999995</v>
      </c>
      <c r="J67" s="983">
        <f t="shared" ca="1" si="25"/>
        <v>3560543.9999999995</v>
      </c>
      <c r="K67" s="983">
        <f t="shared" ca="1" si="25"/>
        <v>5934240</v>
      </c>
    </row>
    <row r="68" spans="1:11" x14ac:dyDescent="0.2">
      <c r="A68" s="130"/>
      <c r="B68" s="106"/>
      <c r="C68" s="42" t="s">
        <v>41</v>
      </c>
      <c r="D68" s="983">
        <f t="shared" ref="D68:K68" ca="1" si="26">D67+D66</f>
        <v>26704080</v>
      </c>
      <c r="E68" s="983">
        <f t="shared" ca="1" si="26"/>
        <v>13352040</v>
      </c>
      <c r="F68" s="983">
        <f t="shared" ca="1" si="26"/>
        <v>8901360</v>
      </c>
      <c r="G68" s="983">
        <f t="shared" ca="1" si="26"/>
        <v>13352040</v>
      </c>
      <c r="H68" s="983">
        <f t="shared" ca="1" si="26"/>
        <v>7121088.0000000019</v>
      </c>
      <c r="I68" s="983">
        <f t="shared" ca="1" si="26"/>
        <v>5340815.9999999991</v>
      </c>
      <c r="J68" s="983">
        <f t="shared" ca="1" si="26"/>
        <v>5340815.9999999991</v>
      </c>
      <c r="K68" s="983">
        <f t="shared" ca="1" si="26"/>
        <v>8901360</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97E64-350D-4C6B-96A0-ED719733F12E}">
  <dimension ref="A1:K110"/>
  <sheetViews>
    <sheetView workbookViewId="0">
      <selection sqref="A1:XFD1048576"/>
    </sheetView>
  </sheetViews>
  <sheetFormatPr defaultColWidth="9" defaultRowHeight="10.199999999999999" x14ac:dyDescent="0.2"/>
  <cols>
    <col min="1" max="1" width="13.44140625" style="281" customWidth="1"/>
    <col min="2" max="2" width="12.44140625" style="281" customWidth="1"/>
    <col min="3" max="3" width="15.33203125" style="281" customWidth="1"/>
    <col min="4" max="4" width="16.6640625" style="333" customWidth="1"/>
    <col min="5" max="5" width="15" style="333" customWidth="1"/>
    <col min="6" max="6" width="15.44140625" style="333" bestFit="1" customWidth="1"/>
    <col min="7" max="7" width="14.5546875" style="333" bestFit="1" customWidth="1"/>
    <col min="8" max="8" width="16.44140625" style="281" bestFit="1" customWidth="1"/>
    <col min="9" max="10" width="14.5546875" style="281" bestFit="1" customWidth="1"/>
    <col min="11" max="11" width="14.33203125" style="281" customWidth="1"/>
    <col min="12" max="16384" width="9" style="281"/>
  </cols>
  <sheetData>
    <row r="1" spans="1:11" ht="18" thickBot="1" x14ac:dyDescent="0.35">
      <c r="A1" s="273" t="s">
        <v>202</v>
      </c>
      <c r="B1" s="274"/>
      <c r="C1" s="275"/>
      <c r="D1" s="276" t="str">
        <f>'Simple Explain'!C1</f>
        <v>The FUTURO-Plan 2001 to 2025 - 1 x 14 x 30 for</v>
      </c>
      <c r="E1" s="277"/>
      <c r="F1" s="277"/>
      <c r="G1" s="278" t="str">
        <f>A10</f>
        <v>GDP (PPP)</v>
      </c>
      <c r="H1" s="279"/>
      <c r="I1" s="279"/>
      <c r="J1" s="280"/>
    </row>
    <row r="2" spans="1:11" ht="11.4" x14ac:dyDescent="0.2">
      <c r="C2" s="282" t="s">
        <v>0</v>
      </c>
      <c r="D2" s="283"/>
      <c r="E2" s="283"/>
      <c r="F2" s="283"/>
      <c r="G2" s="283"/>
      <c r="H2" s="283"/>
      <c r="I2" s="284"/>
      <c r="J2" s="285"/>
    </row>
    <row r="3" spans="1:11" ht="16.350000000000001" customHeight="1" thickBot="1" x14ac:dyDescent="0.35">
      <c r="B3" s="286" t="s">
        <v>83</v>
      </c>
      <c r="C3" s="287"/>
      <c r="D3" s="288" t="s">
        <v>1</v>
      </c>
      <c r="E3" s="288"/>
      <c r="F3" s="288"/>
      <c r="G3" s="288"/>
      <c r="H3" s="288"/>
      <c r="I3" s="288"/>
      <c r="J3" s="289"/>
    </row>
    <row r="4" spans="1:11" ht="15" thickBot="1" x14ac:dyDescent="0.35">
      <c r="A4" s="290"/>
      <c r="B4"/>
      <c r="C4" s="876">
        <v>2023</v>
      </c>
      <c r="D4" s="268" t="s">
        <v>2</v>
      </c>
      <c r="E4" s="268" t="s">
        <v>171</v>
      </c>
      <c r="F4" s="268" t="s">
        <v>144</v>
      </c>
      <c r="G4" s="293" t="s">
        <v>5</v>
      </c>
      <c r="H4" s="294" t="s">
        <v>145</v>
      </c>
      <c r="I4" s="294" t="s">
        <v>146</v>
      </c>
      <c r="J4" s="294"/>
      <c r="K4" s="295"/>
    </row>
    <row r="5" spans="1:11" ht="13.8" thickBot="1" x14ac:dyDescent="0.3">
      <c r="A5" s="296"/>
      <c r="B5" s="296"/>
      <c r="C5" s="297" t="s">
        <v>8</v>
      </c>
      <c r="D5" s="518">
        <v>1</v>
      </c>
      <c r="E5" s="269">
        <f>D5*C6</f>
        <v>474.42857142857144</v>
      </c>
      <c r="F5" s="269">
        <f>E5*14</f>
        <v>6642</v>
      </c>
      <c r="G5" s="270">
        <v>1</v>
      </c>
      <c r="H5" s="269">
        <f>F5*30</f>
        <v>199260</v>
      </c>
      <c r="I5" s="298">
        <f>E26</f>
        <v>79704</v>
      </c>
      <c r="J5" s="299">
        <f>F26</f>
        <v>119556.00000000003</v>
      </c>
      <c r="K5" s="300"/>
    </row>
    <row r="6" spans="1:11" ht="15.6" x14ac:dyDescent="0.3">
      <c r="A6" s="301" t="s">
        <v>9</v>
      </c>
      <c r="B6" s="302">
        <f>D5*C6</f>
        <v>474.42857142857144</v>
      </c>
      <c r="C6" s="303">
        <f>B7/C7</f>
        <v>474.42857142857144</v>
      </c>
      <c r="D6" s="304" t="s">
        <v>10</v>
      </c>
      <c r="E6" s="305"/>
      <c r="F6" s="305"/>
      <c r="G6" s="1009" t="e" vm="1">
        <v>#VALUE!</v>
      </c>
      <c r="H6" s="271" t="s">
        <v>11</v>
      </c>
      <c r="I6" s="272" t="s">
        <v>12</v>
      </c>
      <c r="J6" s="272" t="s">
        <v>13</v>
      </c>
      <c r="K6" s="306"/>
    </row>
    <row r="7" spans="1:11" ht="14.4" x14ac:dyDescent="0.3">
      <c r="A7" s="307" t="s">
        <v>14</v>
      </c>
      <c r="B7" s="308">
        <f>6642</f>
        <v>6642</v>
      </c>
      <c r="C7" s="27">
        <v>14</v>
      </c>
      <c r="D7" s="309"/>
      <c r="E7" s="310"/>
      <c r="F7" s="309"/>
      <c r="G7" s="310" cm="1">
        <f t="array" aca="1" ref="G7" ca="1">_FV(G6,"Price")</f>
        <v>1.0319</v>
      </c>
      <c r="H7" s="309"/>
      <c r="I7" s="311"/>
      <c r="J7" s="309"/>
      <c r="K7" s="310"/>
    </row>
    <row r="8" spans="1:11" ht="13.8" thickBot="1" x14ac:dyDescent="0.3">
      <c r="A8" s="312" t="s">
        <v>15</v>
      </c>
      <c r="B8" s="313">
        <f>B7*C8</f>
        <v>199260</v>
      </c>
      <c r="C8" s="33">
        <v>30</v>
      </c>
      <c r="D8" s="515" t="s">
        <v>147</v>
      </c>
      <c r="E8" s="314"/>
      <c r="F8" s="314"/>
      <c r="G8" s="315"/>
      <c r="H8" s="515" t="s">
        <v>148</v>
      </c>
      <c r="I8" s="314"/>
      <c r="J8" s="314"/>
      <c r="K8" s="314"/>
    </row>
    <row r="9" spans="1:11" ht="10.8" thickBot="1" x14ac:dyDescent="0.25">
      <c r="A9" s="316"/>
      <c r="C9" s="317" t="s">
        <v>18</v>
      </c>
      <c r="D9" s="318" t="s">
        <v>19</v>
      </c>
      <c r="E9" s="319" t="s">
        <v>12</v>
      </c>
      <c r="F9" s="320" t="s">
        <v>13</v>
      </c>
      <c r="G9" s="321" t="s">
        <v>18</v>
      </c>
      <c r="H9" s="318" t="s">
        <v>21</v>
      </c>
      <c r="I9" s="318" t="s">
        <v>22</v>
      </c>
      <c r="J9" s="318" t="s">
        <v>23</v>
      </c>
      <c r="K9" s="318" t="s">
        <v>24</v>
      </c>
    </row>
    <row r="10" spans="1:11" x14ac:dyDescent="0.2">
      <c r="A10" s="1181" t="s">
        <v>198</v>
      </c>
      <c r="B10" s="1182" t="s">
        <v>156</v>
      </c>
      <c r="C10" s="1188" t="s">
        <v>25</v>
      </c>
      <c r="D10" s="212">
        <f>E5</f>
        <v>474.42857142857144</v>
      </c>
      <c r="E10" s="213">
        <f>D10/100*40</f>
        <v>189.7714285714286</v>
      </c>
      <c r="F10" s="239">
        <f>D10/100*60</f>
        <v>284.6571428571429</v>
      </c>
      <c r="G10" s="240" t="s">
        <v>25</v>
      </c>
      <c r="H10" s="212">
        <f>E10/100*35</f>
        <v>66.42</v>
      </c>
      <c r="I10" s="213">
        <f>E10/100*10</f>
        <v>18.977142857142859</v>
      </c>
      <c r="J10" s="213">
        <f>E10/100*10</f>
        <v>18.977142857142859</v>
      </c>
      <c r="K10" s="213">
        <f>E10/100*45</f>
        <v>85.397142857142867</v>
      </c>
    </row>
    <row r="11" spans="1:11" x14ac:dyDescent="0.2">
      <c r="A11" s="1183" t="s">
        <v>157</v>
      </c>
      <c r="B11" s="1184" t="s">
        <v>204</v>
      </c>
      <c r="C11" s="1188" t="s">
        <v>26</v>
      </c>
      <c r="D11" s="212">
        <f>D10*2</f>
        <v>948.85714285714289</v>
      </c>
      <c r="E11" s="213">
        <f>E10*2</f>
        <v>379.5428571428572</v>
      </c>
      <c r="F11" s="239">
        <f>F10*2</f>
        <v>569.3142857142858</v>
      </c>
      <c r="G11" s="240" t="s">
        <v>26</v>
      </c>
      <c r="H11" s="212">
        <f>H10*2</f>
        <v>132.84</v>
      </c>
      <c r="I11" s="213">
        <f>I10*2</f>
        <v>37.954285714285717</v>
      </c>
      <c r="J11" s="213">
        <f>J10*2</f>
        <v>37.954285714285717</v>
      </c>
      <c r="K11" s="213">
        <f>K10*2</f>
        <v>170.79428571428573</v>
      </c>
    </row>
    <row r="12" spans="1:11" ht="11.4" thickBot="1" x14ac:dyDescent="0.25">
      <c r="A12" s="1185" t="s">
        <v>162</v>
      </c>
      <c r="B12" s="1186" t="s">
        <v>203</v>
      </c>
      <c r="C12" s="1188" t="s">
        <v>27</v>
      </c>
      <c r="D12" s="212">
        <f>D10*3</f>
        <v>1423.2857142857142</v>
      </c>
      <c r="E12" s="213">
        <f>E10*3</f>
        <v>569.3142857142858</v>
      </c>
      <c r="F12" s="239">
        <f>F10*3</f>
        <v>853.97142857142876</v>
      </c>
      <c r="G12" s="240" t="s">
        <v>27</v>
      </c>
      <c r="H12" s="212">
        <f>H10*3</f>
        <v>199.26</v>
      </c>
      <c r="I12" s="213">
        <f>I10*3</f>
        <v>56.931428571428576</v>
      </c>
      <c r="J12" s="213">
        <f>J10*3</f>
        <v>56.931428571428576</v>
      </c>
      <c r="K12" s="213">
        <f>K10*3</f>
        <v>256.19142857142862</v>
      </c>
    </row>
    <row r="13" spans="1:11" x14ac:dyDescent="0.2">
      <c r="A13" s="324"/>
      <c r="B13" s="324"/>
      <c r="C13" s="1188" t="s">
        <v>28</v>
      </c>
      <c r="D13" s="212">
        <f>D10*6</f>
        <v>2846.5714285714284</v>
      </c>
      <c r="E13" s="213">
        <f>E10*6</f>
        <v>1138.6285714285716</v>
      </c>
      <c r="F13" s="239">
        <f>F10*6</f>
        <v>1707.9428571428575</v>
      </c>
      <c r="G13" s="240" t="s">
        <v>28</v>
      </c>
      <c r="H13" s="212">
        <f>H10*6</f>
        <v>398.52</v>
      </c>
      <c r="I13" s="213">
        <f>I10*6</f>
        <v>113.86285714285715</v>
      </c>
      <c r="J13" s="213">
        <f>J10*6</f>
        <v>113.86285714285715</v>
      </c>
      <c r="K13" s="213">
        <f>K10*6</f>
        <v>512.38285714285723</v>
      </c>
    </row>
    <row r="14" spans="1:11" x14ac:dyDescent="0.2">
      <c r="A14" s="324"/>
      <c r="B14" s="324"/>
      <c r="C14" s="1188" t="s">
        <v>29</v>
      </c>
      <c r="D14" s="212">
        <f>D10*12</f>
        <v>5693.1428571428569</v>
      </c>
      <c r="E14" s="213">
        <f>E10*12</f>
        <v>2277.2571428571432</v>
      </c>
      <c r="F14" s="239">
        <f>F10*12</f>
        <v>3415.885714285715</v>
      </c>
      <c r="G14" s="240" t="s">
        <v>29</v>
      </c>
      <c r="H14" s="212">
        <f>H10*12</f>
        <v>797.04</v>
      </c>
      <c r="I14" s="213">
        <f>I10*12</f>
        <v>227.7257142857143</v>
      </c>
      <c r="J14" s="213">
        <f>J10*12</f>
        <v>227.7257142857143</v>
      </c>
      <c r="K14" s="213">
        <f>K10*12</f>
        <v>1024.7657142857145</v>
      </c>
    </row>
    <row r="15" spans="1:11" x14ac:dyDescent="0.2">
      <c r="A15" s="324"/>
      <c r="B15" s="325"/>
      <c r="C15" s="1188" t="s">
        <v>30</v>
      </c>
      <c r="D15" s="241">
        <f>D10*14</f>
        <v>6642</v>
      </c>
      <c r="E15" s="242">
        <f>E10*14</f>
        <v>2656.8</v>
      </c>
      <c r="F15" s="243">
        <f>F10*14</f>
        <v>3985.2000000000007</v>
      </c>
      <c r="G15" s="244" t="s">
        <v>30</v>
      </c>
      <c r="H15" s="241">
        <f>H10*14</f>
        <v>929.88</v>
      </c>
      <c r="I15" s="242">
        <f>I10*14</f>
        <v>265.68</v>
      </c>
      <c r="J15" s="242">
        <f>J10*14</f>
        <v>265.68</v>
      </c>
      <c r="K15" s="242">
        <f>K10*14</f>
        <v>1195.5600000000002</v>
      </c>
    </row>
    <row r="16" spans="1:11" ht="12.9" customHeight="1" x14ac:dyDescent="0.2">
      <c r="A16" s="324"/>
      <c r="B16" s="327"/>
      <c r="C16" s="240" t="s">
        <v>31</v>
      </c>
      <c r="D16" s="212">
        <f>D15*2</f>
        <v>13284</v>
      </c>
      <c r="E16" s="213">
        <f>E15*2</f>
        <v>5313.6</v>
      </c>
      <c r="F16" s="239">
        <f>F15*2</f>
        <v>7970.4000000000015</v>
      </c>
      <c r="G16" s="240" t="s">
        <v>31</v>
      </c>
      <c r="H16" s="212">
        <f>H15*2</f>
        <v>1859.76</v>
      </c>
      <c r="I16" s="213">
        <f>I15*2</f>
        <v>531.36</v>
      </c>
      <c r="J16" s="213">
        <f>J15*2</f>
        <v>531.36</v>
      </c>
      <c r="K16" s="213">
        <f>K15*2</f>
        <v>2391.1200000000003</v>
      </c>
    </row>
    <row r="17" spans="2:11" x14ac:dyDescent="0.2">
      <c r="C17" s="240" t="s">
        <v>32</v>
      </c>
      <c r="D17" s="212">
        <f>D16+D15</f>
        <v>19926</v>
      </c>
      <c r="E17" s="213">
        <f>E16+E15</f>
        <v>7970.4000000000005</v>
      </c>
      <c r="F17" s="239">
        <f>F16+F15</f>
        <v>11955.600000000002</v>
      </c>
      <c r="G17" s="240" t="s">
        <v>32</v>
      </c>
      <c r="H17" s="212">
        <f>H16+H15</f>
        <v>2789.64</v>
      </c>
      <c r="I17" s="213">
        <f>I16+I15</f>
        <v>797.04</v>
      </c>
      <c r="J17" s="213">
        <f>J16+J15</f>
        <v>797.04</v>
      </c>
      <c r="K17" s="213">
        <f>K16+K15</f>
        <v>3586.6800000000003</v>
      </c>
    </row>
    <row r="18" spans="2:11" x14ac:dyDescent="0.2">
      <c r="C18" s="240" t="s">
        <v>33</v>
      </c>
      <c r="D18" s="212">
        <f>D16*2</f>
        <v>26568</v>
      </c>
      <c r="E18" s="213">
        <f>E16+E16</f>
        <v>10627.2</v>
      </c>
      <c r="F18" s="239">
        <f>F16+F16</f>
        <v>15940.800000000003</v>
      </c>
      <c r="G18" s="240" t="s">
        <v>33</v>
      </c>
      <c r="H18" s="212">
        <f>H16+H16</f>
        <v>3719.52</v>
      </c>
      <c r="I18" s="213">
        <f>I16+I16</f>
        <v>1062.72</v>
      </c>
      <c r="J18" s="213">
        <f>J16+J16</f>
        <v>1062.72</v>
      </c>
      <c r="K18" s="213">
        <f>K16+K16</f>
        <v>4782.2400000000007</v>
      </c>
    </row>
    <row r="19" spans="2:11" x14ac:dyDescent="0.2">
      <c r="C19" s="240" t="s">
        <v>34</v>
      </c>
      <c r="D19" s="212">
        <f>D17+D16</f>
        <v>33210</v>
      </c>
      <c r="E19" s="213">
        <f>E17+E16</f>
        <v>13284</v>
      </c>
      <c r="F19" s="239">
        <f>F16+F17</f>
        <v>19926.000000000004</v>
      </c>
      <c r="G19" s="240" t="s">
        <v>34</v>
      </c>
      <c r="H19" s="212">
        <f>H17+H16</f>
        <v>4649.3999999999996</v>
      </c>
      <c r="I19" s="213">
        <f>I16+I17</f>
        <v>1328.4</v>
      </c>
      <c r="J19" s="213">
        <f>J16+J17</f>
        <v>1328.4</v>
      </c>
      <c r="K19" s="213">
        <f>K18+K15</f>
        <v>5977.8000000000011</v>
      </c>
    </row>
    <row r="20" spans="2:11" x14ac:dyDescent="0.2">
      <c r="C20" s="240" t="s">
        <v>35</v>
      </c>
      <c r="D20" s="212">
        <f>D17*2</f>
        <v>39852</v>
      </c>
      <c r="E20" s="213">
        <f>E17+E17</f>
        <v>15940.800000000001</v>
      </c>
      <c r="F20" s="239">
        <f>F17+F17</f>
        <v>23911.200000000004</v>
      </c>
      <c r="G20" s="240" t="s">
        <v>35</v>
      </c>
      <c r="H20" s="212">
        <f>H17+H17</f>
        <v>5579.28</v>
      </c>
      <c r="I20" s="213">
        <f>I17+I17</f>
        <v>1594.08</v>
      </c>
      <c r="J20" s="213">
        <f>J17+J17</f>
        <v>1594.08</v>
      </c>
      <c r="K20" s="213">
        <f>K19+K15</f>
        <v>7173.3600000000015</v>
      </c>
    </row>
    <row r="21" spans="2:11" x14ac:dyDescent="0.2">
      <c r="C21" s="240" t="s">
        <v>36</v>
      </c>
      <c r="D21" s="212">
        <f>D18+D17</f>
        <v>46494</v>
      </c>
      <c r="E21" s="213">
        <f>E18+E17</f>
        <v>18597.600000000002</v>
      </c>
      <c r="F21" s="239">
        <f>F18+F17</f>
        <v>27896.400000000005</v>
      </c>
      <c r="G21" s="240" t="s">
        <v>36</v>
      </c>
      <c r="H21" s="212">
        <f>H17+H18</f>
        <v>6509.16</v>
      </c>
      <c r="I21" s="213">
        <f>I18+I17</f>
        <v>1859.76</v>
      </c>
      <c r="J21" s="213">
        <f>J18+J17</f>
        <v>1859.76</v>
      </c>
      <c r="K21" s="213">
        <f>K20+K15</f>
        <v>8368.9200000000019</v>
      </c>
    </row>
    <row r="22" spans="2:11" x14ac:dyDescent="0.2">
      <c r="C22" s="240" t="s">
        <v>37</v>
      </c>
      <c r="D22" s="212">
        <f>D18+D18</f>
        <v>53136</v>
      </c>
      <c r="E22" s="213">
        <f>E18+E18</f>
        <v>21254.400000000001</v>
      </c>
      <c r="F22" s="239">
        <f>F18+F18</f>
        <v>31881.600000000006</v>
      </c>
      <c r="G22" s="240" t="s">
        <v>37</v>
      </c>
      <c r="H22" s="212">
        <f>H18+H18</f>
        <v>7439.04</v>
      </c>
      <c r="I22" s="213">
        <f>I18+I18</f>
        <v>2125.44</v>
      </c>
      <c r="J22" s="213">
        <f>J18+J18</f>
        <v>2125.44</v>
      </c>
      <c r="K22" s="213">
        <f>K21+K15</f>
        <v>9564.4800000000014</v>
      </c>
    </row>
    <row r="23" spans="2:11" x14ac:dyDescent="0.2">
      <c r="C23" s="240" t="s">
        <v>38</v>
      </c>
      <c r="D23" s="212">
        <f>D18+D19</f>
        <v>59778</v>
      </c>
      <c r="E23" s="213">
        <f>E19+E18</f>
        <v>23911.200000000001</v>
      </c>
      <c r="F23" s="239">
        <f>F19+F18</f>
        <v>35866.800000000003</v>
      </c>
      <c r="G23" s="240" t="s">
        <v>38</v>
      </c>
      <c r="H23" s="212">
        <f>H18+H19</f>
        <v>8368.92</v>
      </c>
      <c r="I23" s="213">
        <f>I19+I18</f>
        <v>2391.12</v>
      </c>
      <c r="J23" s="213">
        <f>J19+J18</f>
        <v>2391.12</v>
      </c>
      <c r="K23" s="213">
        <f>K22+K15</f>
        <v>10760.04</v>
      </c>
    </row>
    <row r="24" spans="2:11" x14ac:dyDescent="0.2">
      <c r="C24" s="240" t="s">
        <v>39</v>
      </c>
      <c r="D24" s="212">
        <f>D15*10</f>
        <v>66420</v>
      </c>
      <c r="E24" s="213">
        <f>E19+E19</f>
        <v>26568</v>
      </c>
      <c r="F24" s="239">
        <f>F19+F19</f>
        <v>39852.000000000007</v>
      </c>
      <c r="G24" s="240" t="s">
        <v>39</v>
      </c>
      <c r="H24" s="212">
        <f>H19+H19</f>
        <v>9298.7999999999993</v>
      </c>
      <c r="I24" s="213">
        <f>I19+I19</f>
        <v>2656.8</v>
      </c>
      <c r="J24" s="213">
        <f>J19+J19</f>
        <v>2656.8</v>
      </c>
      <c r="K24" s="213">
        <f>K23+K15</f>
        <v>11955.6</v>
      </c>
    </row>
    <row r="25" spans="2:11" x14ac:dyDescent="0.2">
      <c r="C25" s="240" t="s">
        <v>40</v>
      </c>
      <c r="D25" s="212">
        <f>D24*2</f>
        <v>132840</v>
      </c>
      <c r="E25" s="213">
        <f>E24*2</f>
        <v>53136</v>
      </c>
      <c r="F25" s="239">
        <f>F24*2</f>
        <v>79704.000000000015</v>
      </c>
      <c r="G25" s="240" t="s">
        <v>40</v>
      </c>
      <c r="H25" s="212">
        <f>H24*2</f>
        <v>18597.599999999999</v>
      </c>
      <c r="I25" s="213">
        <f>I24*2</f>
        <v>5313.6</v>
      </c>
      <c r="J25" s="213">
        <f>J24*2</f>
        <v>5313.6</v>
      </c>
      <c r="K25" s="213">
        <f>K24*2</f>
        <v>23911.200000000001</v>
      </c>
    </row>
    <row r="26" spans="2:11" ht="10.8" thickBot="1" x14ac:dyDescent="0.25">
      <c r="C26" s="245" t="s">
        <v>41</v>
      </c>
      <c r="D26" s="234">
        <f>D25+D24</f>
        <v>199260</v>
      </c>
      <c r="E26" s="215">
        <f>E25+E24</f>
        <v>79704</v>
      </c>
      <c r="F26" s="328">
        <f>F25+F24</f>
        <v>119556.00000000003</v>
      </c>
      <c r="G26" s="329" t="s">
        <v>41</v>
      </c>
      <c r="H26" s="234">
        <f>H25+H24</f>
        <v>27896.399999999998</v>
      </c>
      <c r="I26" s="213">
        <f>I25+I24</f>
        <v>7970.4000000000005</v>
      </c>
      <c r="J26" s="213">
        <f>J25+J24</f>
        <v>7970.4000000000005</v>
      </c>
      <c r="K26" s="213">
        <f>K25+K24</f>
        <v>35866.800000000003</v>
      </c>
    </row>
    <row r="27" spans="2:11" x14ac:dyDescent="0.2">
      <c r="B27" s="330" t="s">
        <v>142</v>
      </c>
      <c r="C27" s="331"/>
      <c r="D27" s="269"/>
      <c r="E27" s="269"/>
      <c r="F27" s="269"/>
      <c r="G27" s="269"/>
      <c r="H27" s="332"/>
      <c r="I27" s="333"/>
      <c r="J27" s="333"/>
      <c r="K27" s="333"/>
    </row>
    <row r="28" spans="2:11" x14ac:dyDescent="0.2">
      <c r="C28" s="334" t="s">
        <v>42</v>
      </c>
      <c r="D28" s="519">
        <v>0.04</v>
      </c>
      <c r="E28" s="519">
        <v>0.05</v>
      </c>
      <c r="F28" s="519">
        <v>0.06</v>
      </c>
      <c r="G28" s="519">
        <v>7.0000000000000007E-2</v>
      </c>
      <c r="H28" s="519">
        <v>0.08</v>
      </c>
      <c r="I28" s="519">
        <v>0.09</v>
      </c>
      <c r="J28" s="519">
        <v>0.1</v>
      </c>
      <c r="K28" s="335" t="s">
        <v>43</v>
      </c>
    </row>
    <row r="29" spans="2:11" x14ac:dyDescent="0.2">
      <c r="B29" s="336" t="s">
        <v>44</v>
      </c>
      <c r="C29" s="220">
        <f>D26</f>
        <v>199260</v>
      </c>
      <c r="D29" s="213">
        <f>C29/100*4</f>
        <v>7970.4</v>
      </c>
      <c r="E29" s="213">
        <f>C29/100*5</f>
        <v>9963</v>
      </c>
      <c r="F29" s="213">
        <f>C29/100*6</f>
        <v>11955.599999999999</v>
      </c>
      <c r="G29" s="213">
        <f>C29/100*7</f>
        <v>13948.199999999999</v>
      </c>
      <c r="H29" s="213">
        <f>C29/100*8</f>
        <v>15940.8</v>
      </c>
      <c r="I29" s="213">
        <f>C29/100*9</f>
        <v>17933.399999999998</v>
      </c>
      <c r="J29" s="213">
        <f>C29/100*10</f>
        <v>19926</v>
      </c>
      <c r="K29" s="246"/>
    </row>
    <row r="30" spans="2:11" x14ac:dyDescent="0.2">
      <c r="B30" s="337" t="s">
        <v>45</v>
      </c>
      <c r="C30" s="516" t="s">
        <v>143</v>
      </c>
      <c r="D30" s="214">
        <f>D15</f>
        <v>6642</v>
      </c>
      <c r="E30" s="214">
        <f>D15</f>
        <v>6642</v>
      </c>
      <c r="F30" s="214">
        <f>D15</f>
        <v>6642</v>
      </c>
      <c r="G30" s="214">
        <f>D15</f>
        <v>6642</v>
      </c>
      <c r="H30" s="214">
        <f>D15</f>
        <v>6642</v>
      </c>
      <c r="I30" s="214">
        <f>D15</f>
        <v>6642</v>
      </c>
      <c r="J30" s="214">
        <f>D15</f>
        <v>6642</v>
      </c>
      <c r="K30" s="246"/>
    </row>
    <row r="31" spans="2:11" x14ac:dyDescent="0.2">
      <c r="B31" s="337" t="s">
        <v>47</v>
      </c>
      <c r="C31" s="338" t="s">
        <v>48</v>
      </c>
      <c r="D31" s="213">
        <f t="shared" ref="D31:J31" si="0">D29-D30</f>
        <v>1328.3999999999996</v>
      </c>
      <c r="E31" s="213">
        <f t="shared" si="0"/>
        <v>3321</v>
      </c>
      <c r="F31" s="213">
        <f t="shared" si="0"/>
        <v>5313.5999999999985</v>
      </c>
      <c r="G31" s="213">
        <f t="shared" si="0"/>
        <v>7306.1999999999989</v>
      </c>
      <c r="H31" s="213">
        <f t="shared" si="0"/>
        <v>9298.7999999999993</v>
      </c>
      <c r="I31" s="213">
        <f t="shared" si="0"/>
        <v>11291.399999999998</v>
      </c>
      <c r="J31" s="213">
        <f t="shared" si="0"/>
        <v>13284</v>
      </c>
      <c r="K31" s="246"/>
    </row>
    <row r="32" spans="2:11" ht="10.8" thickBot="1" x14ac:dyDescent="0.25">
      <c r="B32" s="339"/>
      <c r="C32" s="453" t="s">
        <v>161</v>
      </c>
      <c r="D32" s="215">
        <f t="shared" ref="D32:J32" si="1">D31/100*10</f>
        <v>132.83999999999997</v>
      </c>
      <c r="E32" s="215">
        <f t="shared" si="1"/>
        <v>332.1</v>
      </c>
      <c r="F32" s="215">
        <f t="shared" si="1"/>
        <v>531.3599999999999</v>
      </c>
      <c r="G32" s="215">
        <f t="shared" si="1"/>
        <v>730.61999999999989</v>
      </c>
      <c r="H32" s="215">
        <f t="shared" si="1"/>
        <v>929.88</v>
      </c>
      <c r="I32" s="215">
        <f t="shared" si="1"/>
        <v>1129.1399999999996</v>
      </c>
      <c r="J32" s="215">
        <f t="shared" si="1"/>
        <v>1328.4</v>
      </c>
      <c r="K32" s="247"/>
    </row>
    <row r="33" spans="2:11" x14ac:dyDescent="0.2">
      <c r="B33" s="340" t="s">
        <v>50</v>
      </c>
      <c r="C33" s="341" t="s">
        <v>51</v>
      </c>
      <c r="D33" s="248">
        <f t="shared" ref="D33:J36" si="2">D29*30</f>
        <v>239112</v>
      </c>
      <c r="E33" s="248">
        <f t="shared" si="2"/>
        <v>298890</v>
      </c>
      <c r="F33" s="248">
        <f t="shared" si="2"/>
        <v>358667.99999999994</v>
      </c>
      <c r="G33" s="248">
        <f t="shared" si="2"/>
        <v>418445.99999999994</v>
      </c>
      <c r="H33" s="248">
        <f t="shared" si="2"/>
        <v>478224</v>
      </c>
      <c r="I33" s="248">
        <f t="shared" si="2"/>
        <v>538001.99999999988</v>
      </c>
      <c r="J33" s="249">
        <f t="shared" si="2"/>
        <v>597780</v>
      </c>
      <c r="K33" s="250"/>
    </row>
    <row r="34" spans="2:11" x14ac:dyDescent="0.2">
      <c r="B34" s="342" t="s">
        <v>50</v>
      </c>
      <c r="C34" s="343" t="s">
        <v>52</v>
      </c>
      <c r="D34" s="216">
        <f t="shared" si="2"/>
        <v>199260</v>
      </c>
      <c r="E34" s="216">
        <f t="shared" si="2"/>
        <v>199260</v>
      </c>
      <c r="F34" s="216">
        <f t="shared" si="2"/>
        <v>199260</v>
      </c>
      <c r="G34" s="216">
        <f t="shared" si="2"/>
        <v>199260</v>
      </c>
      <c r="H34" s="216">
        <f t="shared" si="2"/>
        <v>199260</v>
      </c>
      <c r="I34" s="216">
        <f t="shared" si="2"/>
        <v>199260</v>
      </c>
      <c r="J34" s="217">
        <f t="shared" si="2"/>
        <v>199260</v>
      </c>
      <c r="K34" s="251"/>
    </row>
    <row r="35" spans="2:11" x14ac:dyDescent="0.2">
      <c r="B35" s="344" t="s">
        <v>50</v>
      </c>
      <c r="C35" s="345" t="s">
        <v>53</v>
      </c>
      <c r="D35" s="218">
        <f t="shared" si="2"/>
        <v>39851.999999999985</v>
      </c>
      <c r="E35" s="218">
        <f t="shared" si="2"/>
        <v>99630</v>
      </c>
      <c r="F35" s="218">
        <f t="shared" si="2"/>
        <v>159407.99999999994</v>
      </c>
      <c r="G35" s="218">
        <f t="shared" si="2"/>
        <v>219185.99999999997</v>
      </c>
      <c r="H35" s="218">
        <f t="shared" si="2"/>
        <v>278964</v>
      </c>
      <c r="I35" s="218">
        <f t="shared" si="2"/>
        <v>338741.99999999994</v>
      </c>
      <c r="J35" s="219">
        <f t="shared" si="2"/>
        <v>398520</v>
      </c>
      <c r="K35" s="252"/>
    </row>
    <row r="36" spans="2:11" ht="10.8" thickBot="1" x14ac:dyDescent="0.25">
      <c r="B36" s="346" t="s">
        <v>50</v>
      </c>
      <c r="C36" s="347" t="s">
        <v>49</v>
      </c>
      <c r="D36" s="253">
        <f t="shared" si="2"/>
        <v>3985.1999999999994</v>
      </c>
      <c r="E36" s="253">
        <f t="shared" si="2"/>
        <v>9963</v>
      </c>
      <c r="F36" s="253">
        <f t="shared" si="2"/>
        <v>15940.799999999997</v>
      </c>
      <c r="G36" s="253">
        <f t="shared" si="2"/>
        <v>21918.6</v>
      </c>
      <c r="H36" s="253">
        <f t="shared" si="2"/>
        <v>27896.400000000001</v>
      </c>
      <c r="I36" s="253">
        <f t="shared" si="2"/>
        <v>33874.19999999999</v>
      </c>
      <c r="J36" s="253">
        <f t="shared" si="2"/>
        <v>39852</v>
      </c>
      <c r="K36" s="254"/>
    </row>
    <row r="37" spans="2:11" x14ac:dyDescent="0.2">
      <c r="B37" s="348"/>
      <c r="C37" s="349" t="s">
        <v>54</v>
      </c>
      <c r="D37" s="350">
        <f t="shared" ref="D37:J37" si="3">D31</f>
        <v>1328.3999999999996</v>
      </c>
      <c r="E37" s="255">
        <f t="shared" si="3"/>
        <v>3321</v>
      </c>
      <c r="F37" s="255">
        <f t="shared" si="3"/>
        <v>5313.5999999999985</v>
      </c>
      <c r="G37" s="255">
        <f t="shared" si="3"/>
        <v>7306.1999999999989</v>
      </c>
      <c r="H37" s="255">
        <f t="shared" si="3"/>
        <v>9298.7999999999993</v>
      </c>
      <c r="I37" s="255">
        <f t="shared" si="3"/>
        <v>11291.399999999998</v>
      </c>
      <c r="J37" s="255">
        <f t="shared" si="3"/>
        <v>13284</v>
      </c>
      <c r="K37" s="256"/>
    </row>
    <row r="38" spans="2:11" ht="11.4" x14ac:dyDescent="0.2">
      <c r="B38" s="351"/>
      <c r="C38" s="352" t="s">
        <v>55</v>
      </c>
      <c r="D38" s="257">
        <f t="shared" ref="D38:J38" si="4">D37/100*20</f>
        <v>265.67999999999995</v>
      </c>
      <c r="E38" s="220">
        <f t="shared" si="4"/>
        <v>664.2</v>
      </c>
      <c r="F38" s="220">
        <f t="shared" si="4"/>
        <v>1062.7199999999998</v>
      </c>
      <c r="G38" s="220">
        <f t="shared" si="4"/>
        <v>1461.2399999999998</v>
      </c>
      <c r="H38" s="220">
        <f t="shared" si="4"/>
        <v>1859.76</v>
      </c>
      <c r="I38" s="220">
        <f t="shared" si="4"/>
        <v>2258.2799999999993</v>
      </c>
      <c r="J38" s="220">
        <f t="shared" si="4"/>
        <v>2656.8</v>
      </c>
      <c r="K38" s="258"/>
    </row>
    <row r="39" spans="2:11" ht="13.2" x14ac:dyDescent="0.25">
      <c r="B39" s="353"/>
      <c r="C39" s="354" t="s">
        <v>56</v>
      </c>
      <c r="D39" s="257">
        <f t="shared" ref="D39:J39" si="5">D37/100*40</f>
        <v>531.3599999999999</v>
      </c>
      <c r="E39" s="220">
        <f t="shared" si="5"/>
        <v>1328.4</v>
      </c>
      <c r="F39" s="220">
        <f t="shared" si="5"/>
        <v>2125.4399999999996</v>
      </c>
      <c r="G39" s="220">
        <f t="shared" si="5"/>
        <v>2922.4799999999996</v>
      </c>
      <c r="H39" s="220">
        <f t="shared" si="5"/>
        <v>3719.52</v>
      </c>
      <c r="I39" s="220">
        <f t="shared" si="5"/>
        <v>4516.5599999999986</v>
      </c>
      <c r="J39" s="220">
        <f t="shared" si="5"/>
        <v>5313.6</v>
      </c>
      <c r="K39" s="259"/>
    </row>
    <row r="40" spans="2:11" ht="11.4" x14ac:dyDescent="0.2">
      <c r="B40" s="351"/>
      <c r="C40" s="352" t="s">
        <v>57</v>
      </c>
      <c r="D40" s="257">
        <f t="shared" ref="D40:J40" si="6">D37/100*40</f>
        <v>531.3599999999999</v>
      </c>
      <c r="E40" s="220">
        <f t="shared" si="6"/>
        <v>1328.4</v>
      </c>
      <c r="F40" s="220">
        <f t="shared" si="6"/>
        <v>2125.4399999999996</v>
      </c>
      <c r="G40" s="220">
        <f t="shared" si="6"/>
        <v>2922.4799999999996</v>
      </c>
      <c r="H40" s="220">
        <f t="shared" si="6"/>
        <v>3719.52</v>
      </c>
      <c r="I40" s="220">
        <f t="shared" si="6"/>
        <v>4516.5599999999986</v>
      </c>
      <c r="J40" s="220">
        <f t="shared" si="6"/>
        <v>5313.6</v>
      </c>
      <c r="K40" s="259"/>
    </row>
    <row r="41" spans="2:11" s="357" customFormat="1" ht="11.4" x14ac:dyDescent="0.2">
      <c r="B41" s="355"/>
      <c r="C41" s="356" t="s">
        <v>58</v>
      </c>
      <c r="D41" s="260">
        <f>D37/100*4</f>
        <v>53.135999999999989</v>
      </c>
      <c r="E41" s="261">
        <f>E37/100*5</f>
        <v>166.05</v>
      </c>
      <c r="F41" s="261">
        <f>F37/100*6</f>
        <v>318.81599999999992</v>
      </c>
      <c r="G41" s="261">
        <f>F37/100*7</f>
        <v>371.95199999999994</v>
      </c>
      <c r="H41" s="261">
        <f>F37/100*8</f>
        <v>425.08799999999991</v>
      </c>
      <c r="I41" s="261">
        <f>F37/100*9</f>
        <v>478.22399999999988</v>
      </c>
      <c r="J41" s="261">
        <f>F37/100*10</f>
        <v>531.3599999999999</v>
      </c>
      <c r="K41" s="262"/>
    </row>
    <row r="42" spans="2:11" ht="11.4" x14ac:dyDescent="0.2">
      <c r="B42" s="351"/>
      <c r="C42" s="358" t="s">
        <v>59</v>
      </c>
      <c r="D42" s="263">
        <f t="shared" ref="D42:J42" si="7">D37+D41</f>
        <v>1381.5359999999996</v>
      </c>
      <c r="E42" s="264">
        <f t="shared" si="7"/>
        <v>3487.05</v>
      </c>
      <c r="F42" s="264">
        <f t="shared" si="7"/>
        <v>5632.4159999999983</v>
      </c>
      <c r="G42" s="264">
        <f t="shared" si="7"/>
        <v>7678.1519999999991</v>
      </c>
      <c r="H42" s="264">
        <f t="shared" si="7"/>
        <v>9723.887999999999</v>
      </c>
      <c r="I42" s="264">
        <f t="shared" si="7"/>
        <v>11769.623999999998</v>
      </c>
      <c r="J42" s="264">
        <f t="shared" si="7"/>
        <v>13815.36</v>
      </c>
      <c r="K42" s="265"/>
    </row>
    <row r="43" spans="2:11" ht="11.4" x14ac:dyDescent="0.2">
      <c r="B43" s="359"/>
      <c r="C43" s="360" t="s">
        <v>60</v>
      </c>
      <c r="D43" s="266">
        <f>D35*D28</f>
        <v>1594.0799999999995</v>
      </c>
      <c r="E43" s="266">
        <f t="shared" ref="E43:J43" si="8">E35*E28</f>
        <v>4981.5</v>
      </c>
      <c r="F43" s="266">
        <f t="shared" si="8"/>
        <v>9564.4799999999959</v>
      </c>
      <c r="G43" s="266">
        <f t="shared" si="8"/>
        <v>15343.019999999999</v>
      </c>
      <c r="H43" s="266">
        <f t="shared" si="8"/>
        <v>22317.119999999999</v>
      </c>
      <c r="I43" s="266">
        <f t="shared" si="8"/>
        <v>30486.779999999995</v>
      </c>
      <c r="J43" s="266">
        <f t="shared" si="8"/>
        <v>39852</v>
      </c>
      <c r="K43" s="361"/>
    </row>
    <row r="44" spans="2:11" ht="12" thickBot="1" x14ac:dyDescent="0.25">
      <c r="B44" s="359"/>
      <c r="C44" s="360" t="s">
        <v>61</v>
      </c>
      <c r="D44" s="267">
        <f>D35+D43</f>
        <v>41446.079999999987</v>
      </c>
      <c r="E44" s="267">
        <f t="shared" ref="E44:J44" si="9">E35+E43</f>
        <v>104611.5</v>
      </c>
      <c r="F44" s="267">
        <f t="shared" si="9"/>
        <v>168972.47999999992</v>
      </c>
      <c r="G44" s="267">
        <f t="shared" si="9"/>
        <v>234529.01999999996</v>
      </c>
      <c r="H44" s="267">
        <f t="shared" si="9"/>
        <v>301281.12</v>
      </c>
      <c r="I44" s="267">
        <f t="shared" si="9"/>
        <v>369228.77999999991</v>
      </c>
      <c r="J44" s="267">
        <f t="shared" si="9"/>
        <v>438372</v>
      </c>
      <c r="K44" s="331"/>
    </row>
    <row r="45" spans="2:11" ht="13.8" thickBot="1" x14ac:dyDescent="0.3">
      <c r="D45" s="362" t="s">
        <v>149</v>
      </c>
      <c r="E45" s="362"/>
      <c r="F45" s="362"/>
      <c r="G45" s="362"/>
      <c r="H45" s="363"/>
      <c r="I45" s="364" t="s">
        <v>66</v>
      </c>
      <c r="J45" s="365">
        <f>F10</f>
        <v>284.6571428571429</v>
      </c>
      <c r="K45" s="366" t="s">
        <v>67</v>
      </c>
    </row>
    <row r="46" spans="2:11" ht="10.8" thickBot="1" x14ac:dyDescent="0.25">
      <c r="C46" s="367" t="s">
        <v>18</v>
      </c>
      <c r="D46" s="318" t="s">
        <v>68</v>
      </c>
      <c r="E46" s="318" t="s">
        <v>69</v>
      </c>
      <c r="F46" s="318" t="s">
        <v>70</v>
      </c>
      <c r="G46" s="318" t="s">
        <v>71</v>
      </c>
      <c r="H46" s="517" t="s">
        <v>150</v>
      </c>
      <c r="I46" s="318" t="s">
        <v>73</v>
      </c>
      <c r="J46" s="368" t="s">
        <v>74</v>
      </c>
      <c r="K46" s="368" t="s">
        <v>75</v>
      </c>
    </row>
    <row r="47" spans="2:11" x14ac:dyDescent="0.2">
      <c r="C47" s="240" t="s">
        <v>25</v>
      </c>
      <c r="D47" s="212">
        <f>F10/100*30</f>
        <v>85.397142857142867</v>
      </c>
      <c r="E47" s="213">
        <f>F10/100*15</f>
        <v>42.698571428571434</v>
      </c>
      <c r="F47" s="213">
        <f>F10/100*10</f>
        <v>28.465714285714292</v>
      </c>
      <c r="G47" s="213">
        <f>F10/100*15</f>
        <v>42.698571428571434</v>
      </c>
      <c r="H47" s="213">
        <f>F10/100*8</f>
        <v>22.772571428571432</v>
      </c>
      <c r="I47" s="213">
        <f>F10/100*6</f>
        <v>17.079428571428572</v>
      </c>
      <c r="J47" s="213">
        <f>F10/100*6</f>
        <v>17.079428571428572</v>
      </c>
      <c r="K47" s="213">
        <f>F10/100*10</f>
        <v>28.465714285714292</v>
      </c>
    </row>
    <row r="48" spans="2:11" x14ac:dyDescent="0.2">
      <c r="C48" s="240" t="s">
        <v>26</v>
      </c>
      <c r="D48" s="212">
        <f t="shared" ref="D48:K48" si="10">D47*2</f>
        <v>170.79428571428573</v>
      </c>
      <c r="E48" s="213">
        <f t="shared" si="10"/>
        <v>85.397142857142867</v>
      </c>
      <c r="F48" s="213">
        <f t="shared" si="10"/>
        <v>56.931428571428583</v>
      </c>
      <c r="G48" s="213">
        <f t="shared" si="10"/>
        <v>85.397142857142867</v>
      </c>
      <c r="H48" s="213">
        <f t="shared" si="10"/>
        <v>45.545142857142864</v>
      </c>
      <c r="I48" s="213">
        <f t="shared" si="10"/>
        <v>34.158857142857144</v>
      </c>
      <c r="J48" s="213">
        <f t="shared" si="10"/>
        <v>34.158857142857144</v>
      </c>
      <c r="K48" s="213">
        <f t="shared" si="10"/>
        <v>56.931428571428583</v>
      </c>
    </row>
    <row r="49" spans="3:11" x14ac:dyDescent="0.2">
      <c r="C49" s="240" t="s">
        <v>27</v>
      </c>
      <c r="D49" s="212">
        <f t="shared" ref="D49:K49" si="11">D47*3</f>
        <v>256.19142857142862</v>
      </c>
      <c r="E49" s="213">
        <f t="shared" si="11"/>
        <v>128.09571428571431</v>
      </c>
      <c r="F49" s="213">
        <f t="shared" si="11"/>
        <v>85.397142857142882</v>
      </c>
      <c r="G49" s="213">
        <f t="shared" si="11"/>
        <v>128.09571428571431</v>
      </c>
      <c r="H49" s="213">
        <f t="shared" si="11"/>
        <v>68.317714285714288</v>
      </c>
      <c r="I49" s="213">
        <f t="shared" si="11"/>
        <v>51.238285714285716</v>
      </c>
      <c r="J49" s="213">
        <f t="shared" si="11"/>
        <v>51.238285714285716</v>
      </c>
      <c r="K49" s="213">
        <f t="shared" si="11"/>
        <v>85.397142857142882</v>
      </c>
    </row>
    <row r="50" spans="3:11" x14ac:dyDescent="0.2">
      <c r="C50" s="240" t="s">
        <v>28</v>
      </c>
      <c r="D50" s="212">
        <f t="shared" ref="D50:K50" si="12">D47*6</f>
        <v>512.38285714285723</v>
      </c>
      <c r="E50" s="213">
        <f t="shared" si="12"/>
        <v>256.19142857142862</v>
      </c>
      <c r="F50" s="213">
        <f t="shared" si="12"/>
        <v>170.79428571428576</v>
      </c>
      <c r="G50" s="213">
        <f t="shared" si="12"/>
        <v>256.19142857142862</v>
      </c>
      <c r="H50" s="213">
        <f t="shared" si="12"/>
        <v>136.63542857142858</v>
      </c>
      <c r="I50" s="213">
        <f t="shared" si="12"/>
        <v>102.47657142857143</v>
      </c>
      <c r="J50" s="213">
        <f t="shared" si="12"/>
        <v>102.47657142857143</v>
      </c>
      <c r="K50" s="213">
        <f t="shared" si="12"/>
        <v>170.79428571428576</v>
      </c>
    </row>
    <row r="51" spans="3:11" x14ac:dyDescent="0.2">
      <c r="C51" s="240" t="s">
        <v>29</v>
      </c>
      <c r="D51" s="212">
        <f t="shared" ref="D51:K51" si="13">D47*12</f>
        <v>1024.7657142857145</v>
      </c>
      <c r="E51" s="213">
        <f t="shared" si="13"/>
        <v>512.38285714285723</v>
      </c>
      <c r="F51" s="213">
        <f t="shared" si="13"/>
        <v>341.58857142857153</v>
      </c>
      <c r="G51" s="213">
        <f t="shared" si="13"/>
        <v>512.38285714285723</v>
      </c>
      <c r="H51" s="213">
        <f t="shared" si="13"/>
        <v>273.27085714285715</v>
      </c>
      <c r="I51" s="213">
        <f t="shared" si="13"/>
        <v>204.95314285714286</v>
      </c>
      <c r="J51" s="213">
        <f t="shared" si="13"/>
        <v>204.95314285714286</v>
      </c>
      <c r="K51" s="213">
        <f t="shared" si="13"/>
        <v>341.58857142857153</v>
      </c>
    </row>
    <row r="52" spans="3:11" x14ac:dyDescent="0.2">
      <c r="C52" s="244" t="s">
        <v>30</v>
      </c>
      <c r="D52" s="369">
        <f t="shared" ref="D52:K52" si="14">D47*14</f>
        <v>1195.5600000000002</v>
      </c>
      <c r="E52" s="238">
        <f t="shared" si="14"/>
        <v>597.78000000000009</v>
      </c>
      <c r="F52" s="238">
        <f t="shared" si="14"/>
        <v>398.5200000000001</v>
      </c>
      <c r="G52" s="238">
        <f t="shared" si="14"/>
        <v>597.78000000000009</v>
      </c>
      <c r="H52" s="238">
        <f t="shared" si="14"/>
        <v>318.81600000000003</v>
      </c>
      <c r="I52" s="238">
        <f t="shared" si="14"/>
        <v>239.11200000000002</v>
      </c>
      <c r="J52" s="238">
        <f t="shared" si="14"/>
        <v>239.11200000000002</v>
      </c>
      <c r="K52" s="238">
        <f t="shared" si="14"/>
        <v>398.5200000000001</v>
      </c>
    </row>
    <row r="53" spans="3:11" x14ac:dyDescent="0.2">
      <c r="C53" s="240" t="s">
        <v>31</v>
      </c>
      <c r="D53" s="212">
        <f t="shared" ref="D53:K53" si="15">D52*2</f>
        <v>2391.1200000000003</v>
      </c>
      <c r="E53" s="213">
        <f t="shared" si="15"/>
        <v>1195.5600000000002</v>
      </c>
      <c r="F53" s="213">
        <f t="shared" si="15"/>
        <v>797.04000000000019</v>
      </c>
      <c r="G53" s="213">
        <f t="shared" si="15"/>
        <v>1195.5600000000002</v>
      </c>
      <c r="H53" s="213">
        <f t="shared" si="15"/>
        <v>637.63200000000006</v>
      </c>
      <c r="I53" s="213">
        <f t="shared" si="15"/>
        <v>478.22400000000005</v>
      </c>
      <c r="J53" s="213">
        <f t="shared" si="15"/>
        <v>478.22400000000005</v>
      </c>
      <c r="K53" s="213">
        <f t="shared" si="15"/>
        <v>797.04000000000019</v>
      </c>
    </row>
    <row r="54" spans="3:11" x14ac:dyDescent="0.2">
      <c r="C54" s="240" t="s">
        <v>32</v>
      </c>
      <c r="D54" s="212">
        <f t="shared" ref="D54:K54" si="16">D53+D52</f>
        <v>3586.6800000000003</v>
      </c>
      <c r="E54" s="213">
        <f t="shared" si="16"/>
        <v>1793.3400000000001</v>
      </c>
      <c r="F54" s="213">
        <f t="shared" si="16"/>
        <v>1195.5600000000004</v>
      </c>
      <c r="G54" s="213">
        <f t="shared" si="16"/>
        <v>1793.3400000000001</v>
      </c>
      <c r="H54" s="213">
        <f t="shared" si="16"/>
        <v>956.44800000000009</v>
      </c>
      <c r="I54" s="213">
        <f t="shared" si="16"/>
        <v>717.33600000000001</v>
      </c>
      <c r="J54" s="213">
        <f t="shared" si="16"/>
        <v>717.33600000000001</v>
      </c>
      <c r="K54" s="213">
        <f t="shared" si="16"/>
        <v>1195.5600000000004</v>
      </c>
    </row>
    <row r="55" spans="3:11" x14ac:dyDescent="0.2">
      <c r="C55" s="240" t="s">
        <v>33</v>
      </c>
      <c r="D55" s="212">
        <f>D53+D53</f>
        <v>4782.2400000000007</v>
      </c>
      <c r="E55" s="213">
        <f t="shared" ref="E55:K55" si="17">E54+E52</f>
        <v>2391.1200000000003</v>
      </c>
      <c r="F55" s="213">
        <f t="shared" si="17"/>
        <v>1594.0800000000004</v>
      </c>
      <c r="G55" s="213">
        <f t="shared" si="17"/>
        <v>2391.1200000000003</v>
      </c>
      <c r="H55" s="213">
        <f t="shared" si="17"/>
        <v>1275.2640000000001</v>
      </c>
      <c r="I55" s="213">
        <f t="shared" si="17"/>
        <v>956.44800000000009</v>
      </c>
      <c r="J55" s="213">
        <f t="shared" si="17"/>
        <v>956.44800000000009</v>
      </c>
      <c r="K55" s="213">
        <f t="shared" si="17"/>
        <v>1594.0800000000004</v>
      </c>
    </row>
    <row r="56" spans="3:11" x14ac:dyDescent="0.2">
      <c r="C56" s="240" t="s">
        <v>34</v>
      </c>
      <c r="D56" s="212">
        <f>D54+D53</f>
        <v>5977.8000000000011</v>
      </c>
      <c r="E56" s="213">
        <f t="shared" ref="E56:K56" si="18">E55+E52</f>
        <v>2988.9000000000005</v>
      </c>
      <c r="F56" s="213">
        <f t="shared" si="18"/>
        <v>1992.6000000000004</v>
      </c>
      <c r="G56" s="213">
        <f t="shared" si="18"/>
        <v>2988.9000000000005</v>
      </c>
      <c r="H56" s="213">
        <f t="shared" si="18"/>
        <v>1594.0800000000002</v>
      </c>
      <c r="I56" s="213">
        <f t="shared" si="18"/>
        <v>1195.5600000000002</v>
      </c>
      <c r="J56" s="213">
        <f t="shared" si="18"/>
        <v>1195.5600000000002</v>
      </c>
      <c r="K56" s="213">
        <f t="shared" si="18"/>
        <v>1992.6000000000004</v>
      </c>
    </row>
    <row r="57" spans="3:11" x14ac:dyDescent="0.2">
      <c r="C57" s="240" t="s">
        <v>35</v>
      </c>
      <c r="D57" s="212">
        <f>D54+D54</f>
        <v>7173.3600000000006</v>
      </c>
      <c r="E57" s="213">
        <f t="shared" ref="E57:K57" si="19">E56+E52</f>
        <v>3586.6800000000007</v>
      </c>
      <c r="F57" s="213">
        <f t="shared" si="19"/>
        <v>2391.1200000000003</v>
      </c>
      <c r="G57" s="213">
        <f t="shared" si="19"/>
        <v>3586.6800000000007</v>
      </c>
      <c r="H57" s="213">
        <f t="shared" si="19"/>
        <v>1912.8960000000002</v>
      </c>
      <c r="I57" s="213">
        <f t="shared" si="19"/>
        <v>1434.6720000000003</v>
      </c>
      <c r="J57" s="213">
        <f t="shared" si="19"/>
        <v>1434.6720000000003</v>
      </c>
      <c r="K57" s="213">
        <f t="shared" si="19"/>
        <v>2391.1200000000003</v>
      </c>
    </row>
    <row r="58" spans="3:11" x14ac:dyDescent="0.2">
      <c r="C58" s="240" t="s">
        <v>36</v>
      </c>
      <c r="D58" s="212">
        <f>D54+D55</f>
        <v>8368.9200000000019</v>
      </c>
      <c r="E58" s="213">
        <f t="shared" ref="E58:K58" si="20">E57+E52</f>
        <v>4184.4600000000009</v>
      </c>
      <c r="F58" s="213">
        <f t="shared" si="20"/>
        <v>2789.6400000000003</v>
      </c>
      <c r="G58" s="213">
        <f t="shared" si="20"/>
        <v>4184.4600000000009</v>
      </c>
      <c r="H58" s="213">
        <f t="shared" si="20"/>
        <v>2231.7120000000004</v>
      </c>
      <c r="I58" s="213">
        <f t="shared" si="20"/>
        <v>1673.7840000000003</v>
      </c>
      <c r="J58" s="213">
        <f t="shared" si="20"/>
        <v>1673.7840000000003</v>
      </c>
      <c r="K58" s="213">
        <f t="shared" si="20"/>
        <v>2789.6400000000003</v>
      </c>
    </row>
    <row r="59" spans="3:11" x14ac:dyDescent="0.2">
      <c r="C59" s="240" t="s">
        <v>37</v>
      </c>
      <c r="D59" s="212">
        <f t="shared" ref="D59:K59" si="21">D58+D52</f>
        <v>9564.4800000000014</v>
      </c>
      <c r="E59" s="213">
        <f t="shared" si="21"/>
        <v>4782.2400000000007</v>
      </c>
      <c r="F59" s="213">
        <f t="shared" si="21"/>
        <v>3188.1600000000003</v>
      </c>
      <c r="G59" s="213">
        <f t="shared" si="21"/>
        <v>4782.2400000000007</v>
      </c>
      <c r="H59" s="213">
        <f t="shared" si="21"/>
        <v>2550.5280000000002</v>
      </c>
      <c r="I59" s="213">
        <f t="shared" si="21"/>
        <v>1912.8960000000004</v>
      </c>
      <c r="J59" s="213">
        <f t="shared" si="21"/>
        <v>1912.8960000000004</v>
      </c>
      <c r="K59" s="213">
        <f t="shared" si="21"/>
        <v>3188.1600000000003</v>
      </c>
    </row>
    <row r="60" spans="3:11" x14ac:dyDescent="0.2">
      <c r="C60" s="240" t="s">
        <v>38</v>
      </c>
      <c r="D60" s="212">
        <f t="shared" ref="D60:K60" si="22">D59+D52</f>
        <v>10760.04</v>
      </c>
      <c r="E60" s="213">
        <f t="shared" si="22"/>
        <v>5380.02</v>
      </c>
      <c r="F60" s="213">
        <f t="shared" si="22"/>
        <v>3586.6800000000003</v>
      </c>
      <c r="G60" s="213">
        <f t="shared" si="22"/>
        <v>5380.02</v>
      </c>
      <c r="H60" s="213">
        <f t="shared" si="22"/>
        <v>2869.3440000000001</v>
      </c>
      <c r="I60" s="213">
        <f t="shared" si="22"/>
        <v>2152.0080000000003</v>
      </c>
      <c r="J60" s="213">
        <f t="shared" si="22"/>
        <v>2152.0080000000003</v>
      </c>
      <c r="K60" s="213">
        <f t="shared" si="22"/>
        <v>3586.6800000000003</v>
      </c>
    </row>
    <row r="61" spans="3:11" x14ac:dyDescent="0.2">
      <c r="C61" s="240" t="s">
        <v>39</v>
      </c>
      <c r="D61" s="212">
        <f t="shared" ref="D61:K61" si="23">D60+D52</f>
        <v>11955.6</v>
      </c>
      <c r="E61" s="213">
        <f t="shared" si="23"/>
        <v>5977.8</v>
      </c>
      <c r="F61" s="213">
        <f t="shared" si="23"/>
        <v>3985.2000000000003</v>
      </c>
      <c r="G61" s="213">
        <f t="shared" si="23"/>
        <v>5977.8</v>
      </c>
      <c r="H61" s="213">
        <f t="shared" si="23"/>
        <v>3188.16</v>
      </c>
      <c r="I61" s="213">
        <f t="shared" si="23"/>
        <v>2391.1200000000003</v>
      </c>
      <c r="J61" s="213">
        <f t="shared" si="23"/>
        <v>2391.1200000000003</v>
      </c>
      <c r="K61" s="213">
        <f t="shared" si="23"/>
        <v>3985.2000000000003</v>
      </c>
    </row>
    <row r="62" spans="3:11" x14ac:dyDescent="0.2">
      <c r="C62" s="240" t="s">
        <v>40</v>
      </c>
      <c r="D62" s="212">
        <f t="shared" ref="D62:K62" si="24">D61*2</f>
        <v>23911.200000000001</v>
      </c>
      <c r="E62" s="213">
        <f t="shared" si="24"/>
        <v>11955.6</v>
      </c>
      <c r="F62" s="213">
        <f t="shared" si="24"/>
        <v>7970.4000000000005</v>
      </c>
      <c r="G62" s="213">
        <f t="shared" si="24"/>
        <v>11955.6</v>
      </c>
      <c r="H62" s="213">
        <f t="shared" si="24"/>
        <v>6376.32</v>
      </c>
      <c r="I62" s="213">
        <f t="shared" si="24"/>
        <v>4782.2400000000007</v>
      </c>
      <c r="J62" s="213">
        <f t="shared" si="24"/>
        <v>4782.2400000000007</v>
      </c>
      <c r="K62" s="213">
        <f t="shared" si="24"/>
        <v>7970.4000000000005</v>
      </c>
    </row>
    <row r="63" spans="3:11" ht="10.8" thickBot="1" x14ac:dyDescent="0.25">
      <c r="C63" s="245" t="s">
        <v>41</v>
      </c>
      <c r="D63" s="212">
        <f t="shared" ref="D63:K63" si="25">D62+D61</f>
        <v>35866.800000000003</v>
      </c>
      <c r="E63" s="213">
        <f t="shared" si="25"/>
        <v>17933.400000000001</v>
      </c>
      <c r="F63" s="213">
        <f t="shared" si="25"/>
        <v>11955.6</v>
      </c>
      <c r="G63" s="213">
        <f t="shared" si="25"/>
        <v>17933.400000000001</v>
      </c>
      <c r="H63" s="213">
        <f t="shared" si="25"/>
        <v>9564.48</v>
      </c>
      <c r="I63" s="213">
        <f t="shared" si="25"/>
        <v>7173.3600000000006</v>
      </c>
      <c r="J63" s="213">
        <f t="shared" si="25"/>
        <v>7173.3600000000006</v>
      </c>
      <c r="K63" s="213">
        <f t="shared" si="25"/>
        <v>11955.6</v>
      </c>
    </row>
    <row r="64" spans="3:11" x14ac:dyDescent="0.2">
      <c r="H64" s="333"/>
      <c r="I64" s="333"/>
      <c r="J64" s="333"/>
      <c r="K64" s="333"/>
    </row>
    <row r="66" s="281" customFormat="1" x14ac:dyDescent="0.2"/>
    <row r="67" s="281" customFormat="1" x14ac:dyDescent="0.2"/>
    <row r="68" s="281" customFormat="1" x14ac:dyDescent="0.2"/>
    <row r="69" s="281" customFormat="1" x14ac:dyDescent="0.2"/>
    <row r="70" s="281" customFormat="1" x14ac:dyDescent="0.2"/>
    <row r="71" s="281" customFormat="1" x14ac:dyDescent="0.2"/>
    <row r="72" s="281" customFormat="1" x14ac:dyDescent="0.2"/>
    <row r="73" s="281" customFormat="1" x14ac:dyDescent="0.2"/>
    <row r="74" s="281" customFormat="1" x14ac:dyDescent="0.2"/>
    <row r="75" s="281" customFormat="1" x14ac:dyDescent="0.2"/>
    <row r="76" s="281" customFormat="1" x14ac:dyDescent="0.2"/>
    <row r="77" s="281" customFormat="1" x14ac:dyDescent="0.2"/>
    <row r="78" s="281" customFormat="1" x14ac:dyDescent="0.2"/>
    <row r="79" s="281" customFormat="1" x14ac:dyDescent="0.2"/>
    <row r="80" s="281" customFormat="1" x14ac:dyDescent="0.2"/>
    <row r="81" s="281" customFormat="1" x14ac:dyDescent="0.2"/>
    <row r="82" s="281" customFormat="1" x14ac:dyDescent="0.2"/>
    <row r="83" s="281" customFormat="1" x14ac:dyDescent="0.2"/>
    <row r="84" s="281" customFormat="1" x14ac:dyDescent="0.2"/>
    <row r="85" s="281" customFormat="1" x14ac:dyDescent="0.2"/>
    <row r="86" s="281" customFormat="1" x14ac:dyDescent="0.2"/>
    <row r="87" s="281" customFormat="1" x14ac:dyDescent="0.2"/>
    <row r="88" s="281" customFormat="1" x14ac:dyDescent="0.2"/>
    <row r="89" s="281" customFormat="1" x14ac:dyDescent="0.2"/>
    <row r="90" s="281" customFormat="1" x14ac:dyDescent="0.2"/>
    <row r="91" s="281" customFormat="1" x14ac:dyDescent="0.2"/>
    <row r="92" s="281" customFormat="1" x14ac:dyDescent="0.2"/>
    <row r="93" s="281" customFormat="1" x14ac:dyDescent="0.2"/>
    <row r="94" s="281" customFormat="1" x14ac:dyDescent="0.2"/>
    <row r="95" s="281" customFormat="1" x14ac:dyDescent="0.2"/>
    <row r="96" s="281" customFormat="1" x14ac:dyDescent="0.2"/>
    <row r="97" s="281" customFormat="1" x14ac:dyDescent="0.2"/>
    <row r="98" s="281" customFormat="1" x14ac:dyDescent="0.2"/>
    <row r="99" s="281" customFormat="1" x14ac:dyDescent="0.2"/>
    <row r="100" s="281" customFormat="1" x14ac:dyDescent="0.2"/>
    <row r="101" s="281" customFormat="1" x14ac:dyDescent="0.2"/>
    <row r="102" s="281" customFormat="1" x14ac:dyDescent="0.2"/>
    <row r="103" s="281" customFormat="1" x14ac:dyDescent="0.2"/>
    <row r="104" s="281" customFormat="1" x14ac:dyDescent="0.2"/>
    <row r="105" s="281" customFormat="1" x14ac:dyDescent="0.2"/>
    <row r="106" s="281" customFormat="1" x14ac:dyDescent="0.2"/>
    <row r="107" s="281" customFormat="1" x14ac:dyDescent="0.2"/>
    <row r="108" s="281" customFormat="1" x14ac:dyDescent="0.2"/>
    <row r="109" s="281" customFormat="1" x14ac:dyDescent="0.2"/>
    <row r="110" s="281" customFormat="1" x14ac:dyDescent="0.2"/>
  </sheetData>
  <conditionalFormatting sqref="D10:F26 H10:K26">
    <cfRule type="dataBar" priority="8">
      <dataBar>
        <cfvo type="min"/>
        <cfvo type="max"/>
        <color rgb="FFD6007B"/>
      </dataBar>
    </cfRule>
    <cfRule type="dataBar" priority="17">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fRule type="dataBar" priority="15">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fRule type="dataBar" priority="12">
      <dataBar>
        <cfvo type="min"/>
        <cfvo type="max"/>
        <color rgb="FFFF555A"/>
      </dataBar>
    </cfRule>
  </conditionalFormatting>
  <conditionalFormatting sqref="D47:K63">
    <cfRule type="dataBar" priority="9">
      <dataBar>
        <cfvo type="min"/>
        <cfvo type="max"/>
        <color rgb="FF638EC6"/>
      </dataBar>
    </cfRule>
  </conditionalFormatting>
  <conditionalFormatting sqref="D52:K68">
    <cfRule type="dataBar" priority="18">
      <dataBar>
        <cfvo type="min"/>
        <cfvo type="max"/>
        <color rgb="FF638EC6"/>
      </dataBar>
    </cfRule>
  </conditionalFormatting>
  <conditionalFormatting sqref="J45">
    <cfRule type="dataBar" priority="1">
      <dataBar>
        <cfvo type="min"/>
        <cfvo type="max"/>
        <color rgb="FF638EC6"/>
      </dataBar>
    </cfRule>
    <cfRule type="dataBar" priority="2">
      <dataBar>
        <cfvo type="min"/>
        <cfvo type="max"/>
        <color rgb="FFD6007B"/>
      </dataBar>
    </cfRule>
  </conditionalFormatting>
  <conditionalFormatting sqref="J50">
    <cfRule type="dataBar" priority="10">
      <dataBar>
        <cfvo type="min"/>
        <cfvo type="max"/>
        <color rgb="FF638EC6"/>
      </dataBar>
    </cfRule>
    <cfRule type="dataBar" priority="11">
      <dataBar>
        <cfvo type="min"/>
        <cfvo type="max"/>
        <color rgb="FFD6007B"/>
      </dataBar>
    </cfRule>
  </conditionalFormatting>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2E364-AEC2-427A-BF34-805A5F394624}">
  <dimension ref="A1:K110"/>
  <sheetViews>
    <sheetView workbookViewId="0">
      <selection sqref="A1:K63"/>
    </sheetView>
  </sheetViews>
  <sheetFormatPr defaultColWidth="9" defaultRowHeight="10.199999999999999" x14ac:dyDescent="0.2"/>
  <cols>
    <col min="1" max="1" width="13.44140625" style="281" customWidth="1"/>
    <col min="2" max="2" width="14.33203125" style="281" customWidth="1"/>
    <col min="3" max="3" width="15.33203125" style="281" customWidth="1"/>
    <col min="4" max="4" width="16.6640625" style="333" customWidth="1"/>
    <col min="5" max="5" width="15" style="333" customWidth="1"/>
    <col min="6" max="6" width="15.44140625" style="333" bestFit="1" customWidth="1"/>
    <col min="7" max="7" width="14.5546875" style="333" bestFit="1" customWidth="1"/>
    <col min="8" max="8" width="16.44140625" style="281" bestFit="1" customWidth="1"/>
    <col min="9" max="10" width="14.5546875" style="281" bestFit="1" customWidth="1"/>
    <col min="11" max="11" width="14.33203125" style="281" customWidth="1"/>
    <col min="12" max="16384" width="9" style="281"/>
  </cols>
  <sheetData>
    <row r="1" spans="1:11" ht="18" thickBot="1" x14ac:dyDescent="0.35">
      <c r="A1" s="273" t="s">
        <v>205</v>
      </c>
      <c r="B1" s="274"/>
      <c r="C1" s="275"/>
      <c r="D1" s="276" t="str">
        <f>'Simple Explain'!C1</f>
        <v>The FUTURO-Plan 2001 to 2025 - 1 x 14 x 30 for</v>
      </c>
      <c r="E1" s="277"/>
      <c r="F1" s="277"/>
      <c r="G1" s="278" t="str">
        <f>A10</f>
        <v>GDP (PPP)</v>
      </c>
      <c r="H1" s="279"/>
      <c r="I1" s="279"/>
      <c r="J1" s="280"/>
    </row>
    <row r="2" spans="1:11" ht="14.4" x14ac:dyDescent="0.3">
      <c r="A2"/>
      <c r="C2" s="282" t="s">
        <v>0</v>
      </c>
      <c r="D2" s="283"/>
      <c r="E2" s="283"/>
      <c r="F2" s="283"/>
      <c r="G2" s="283"/>
      <c r="H2" s="283"/>
      <c r="I2" s="284"/>
      <c r="J2" s="285"/>
    </row>
    <row r="3" spans="1:11" ht="16.350000000000001" customHeight="1" thickBot="1" x14ac:dyDescent="0.35">
      <c r="B3" s="286" t="s">
        <v>83</v>
      </c>
      <c r="C3" s="287"/>
      <c r="D3" s="288" t="s">
        <v>1</v>
      </c>
      <c r="E3" s="288"/>
      <c r="F3" s="288"/>
      <c r="G3" s="288"/>
      <c r="H3" s="288"/>
      <c r="I3" s="288"/>
      <c r="J3" s="289"/>
    </row>
    <row r="4" spans="1:11" ht="15" thickBot="1" x14ac:dyDescent="0.35">
      <c r="A4" s="290"/>
      <c r="B4"/>
      <c r="C4" s="876">
        <v>2023</v>
      </c>
      <c r="D4" s="268" t="s">
        <v>2</v>
      </c>
      <c r="E4" s="268" t="s">
        <v>171</v>
      </c>
      <c r="F4" s="268" t="s">
        <v>144</v>
      </c>
      <c r="G4" s="293" t="s">
        <v>5</v>
      </c>
      <c r="H4" s="294" t="s">
        <v>145</v>
      </c>
      <c r="I4" s="294" t="s">
        <v>146</v>
      </c>
      <c r="J4" s="294"/>
      <c r="K4" s="295"/>
    </row>
    <row r="5" spans="1:11" ht="13.8" thickBot="1" x14ac:dyDescent="0.3">
      <c r="A5" s="296"/>
      <c r="B5" s="296"/>
      <c r="C5" s="297" t="s">
        <v>8</v>
      </c>
      <c r="D5" s="518">
        <v>1</v>
      </c>
      <c r="E5" s="269">
        <f>D5*C6</f>
        <v>257.42857142857144</v>
      </c>
      <c r="F5" s="269">
        <f>E5*14</f>
        <v>3604</v>
      </c>
      <c r="G5" s="270">
        <v>1</v>
      </c>
      <c r="H5" s="269">
        <f>F5*30</f>
        <v>108120</v>
      </c>
      <c r="I5" s="298">
        <f>E26</f>
        <v>43248</v>
      </c>
      <c r="J5" s="299">
        <f>F26</f>
        <v>64872</v>
      </c>
      <c r="K5" s="300"/>
    </row>
    <row r="6" spans="1:11" ht="15.6" x14ac:dyDescent="0.3">
      <c r="A6" s="301" t="s">
        <v>9</v>
      </c>
      <c r="B6" s="302">
        <f>D5*C6</f>
        <v>257.42857142857144</v>
      </c>
      <c r="C6" s="303">
        <f>B7/C7</f>
        <v>257.42857142857144</v>
      </c>
      <c r="D6" s="304" t="s">
        <v>10</v>
      </c>
      <c r="E6" s="305"/>
      <c r="F6" s="305"/>
      <c r="G6" s="1009" t="e" vm="1">
        <v>#VALUE!</v>
      </c>
      <c r="H6" s="271" t="s">
        <v>11</v>
      </c>
      <c r="I6" s="272" t="s">
        <v>12</v>
      </c>
      <c r="J6" s="272" t="s">
        <v>13</v>
      </c>
      <c r="K6" s="306"/>
    </row>
    <row r="7" spans="1:11" ht="14.4" x14ac:dyDescent="0.3">
      <c r="A7" s="307" t="s">
        <v>14</v>
      </c>
      <c r="B7" s="308">
        <f>3604</f>
        <v>3604</v>
      </c>
      <c r="C7" s="27">
        <v>14</v>
      </c>
      <c r="D7" s="309"/>
      <c r="E7" s="310"/>
      <c r="F7" s="309"/>
      <c r="G7" s="310" cm="1">
        <f t="array" aca="1" ref="G7" ca="1">_FV(G6,"Price")</f>
        <v>1.0319</v>
      </c>
      <c r="H7" s="309"/>
      <c r="I7" s="311"/>
      <c r="J7" s="309"/>
      <c r="K7" s="310"/>
    </row>
    <row r="8" spans="1:11" ht="13.8" thickBot="1" x14ac:dyDescent="0.3">
      <c r="A8" s="312" t="s">
        <v>15</v>
      </c>
      <c r="B8" s="313">
        <f>B7*C8</f>
        <v>108120</v>
      </c>
      <c r="C8" s="33">
        <v>30</v>
      </c>
      <c r="D8" s="515" t="s">
        <v>147</v>
      </c>
      <c r="E8" s="314"/>
      <c r="F8" s="314"/>
      <c r="G8" s="315"/>
      <c r="H8" s="515" t="s">
        <v>148</v>
      </c>
      <c r="I8" s="314"/>
      <c r="J8" s="314"/>
      <c r="K8" s="314"/>
    </row>
    <row r="9" spans="1:11" ht="10.8" thickBot="1" x14ac:dyDescent="0.25">
      <c r="A9" s="316"/>
      <c r="C9" s="317" t="s">
        <v>18</v>
      </c>
      <c r="D9" s="318" t="s">
        <v>19</v>
      </c>
      <c r="E9" s="319" t="s">
        <v>12</v>
      </c>
      <c r="F9" s="320" t="s">
        <v>13</v>
      </c>
      <c r="G9" s="321" t="s">
        <v>18</v>
      </c>
      <c r="H9" s="318" t="s">
        <v>21</v>
      </c>
      <c r="I9" s="318" t="s">
        <v>22</v>
      </c>
      <c r="J9" s="318" t="s">
        <v>23</v>
      </c>
      <c r="K9" s="318" t="s">
        <v>24</v>
      </c>
    </row>
    <row r="10" spans="1:11" x14ac:dyDescent="0.2">
      <c r="A10" s="1189" t="s">
        <v>206</v>
      </c>
      <c r="B10" s="1182" t="s">
        <v>156</v>
      </c>
      <c r="C10" s="1188" t="s">
        <v>25</v>
      </c>
      <c r="D10" s="212">
        <f>E5</f>
        <v>257.42857142857144</v>
      </c>
      <c r="E10" s="213">
        <f>D10/100*40</f>
        <v>102.97142857142858</v>
      </c>
      <c r="F10" s="239">
        <f>D10/100*60</f>
        <v>154.45714285714286</v>
      </c>
      <c r="G10" s="240" t="s">
        <v>25</v>
      </c>
      <c r="H10" s="212">
        <f>E10/100*35</f>
        <v>36.040000000000006</v>
      </c>
      <c r="I10" s="213">
        <f>E10/100*10</f>
        <v>10.297142857142859</v>
      </c>
      <c r="J10" s="213">
        <f>E10/100*10</f>
        <v>10.297142857142859</v>
      </c>
      <c r="K10" s="213">
        <f>E10/100*45</f>
        <v>46.337142857142858</v>
      </c>
    </row>
    <row r="11" spans="1:11" x14ac:dyDescent="0.2">
      <c r="A11" s="1183" t="s">
        <v>157</v>
      </c>
      <c r="B11" s="1184" t="s">
        <v>208</v>
      </c>
      <c r="C11" s="1188" t="s">
        <v>26</v>
      </c>
      <c r="D11" s="212">
        <f>D10*2</f>
        <v>514.85714285714289</v>
      </c>
      <c r="E11" s="213">
        <f>E10*2</f>
        <v>205.94285714285715</v>
      </c>
      <c r="F11" s="239">
        <f>F10*2</f>
        <v>308.91428571428571</v>
      </c>
      <c r="G11" s="240" t="s">
        <v>26</v>
      </c>
      <c r="H11" s="212">
        <f>H10*2</f>
        <v>72.080000000000013</v>
      </c>
      <c r="I11" s="213">
        <f>I10*2</f>
        <v>20.594285714285718</v>
      </c>
      <c r="J11" s="213">
        <f>J10*2</f>
        <v>20.594285714285718</v>
      </c>
      <c r="K11" s="213">
        <f>K10*2</f>
        <v>92.674285714285716</v>
      </c>
    </row>
    <row r="12" spans="1:11" ht="11.4" thickBot="1" x14ac:dyDescent="0.25">
      <c r="A12" s="1185" t="s">
        <v>162</v>
      </c>
      <c r="B12" s="1186" t="s">
        <v>207</v>
      </c>
      <c r="C12" s="1188" t="s">
        <v>27</v>
      </c>
      <c r="D12" s="212">
        <f>D10*3</f>
        <v>772.28571428571433</v>
      </c>
      <c r="E12" s="213">
        <f>E10*3</f>
        <v>308.91428571428571</v>
      </c>
      <c r="F12" s="239">
        <f>F10*3</f>
        <v>463.37142857142857</v>
      </c>
      <c r="G12" s="240" t="s">
        <v>27</v>
      </c>
      <c r="H12" s="212">
        <f>H10*3</f>
        <v>108.12000000000002</v>
      </c>
      <c r="I12" s="213">
        <f>I10*3</f>
        <v>30.891428571428577</v>
      </c>
      <c r="J12" s="213">
        <f>J10*3</f>
        <v>30.891428571428577</v>
      </c>
      <c r="K12" s="213">
        <f>K10*3</f>
        <v>139.01142857142858</v>
      </c>
    </row>
    <row r="13" spans="1:11" ht="15" thickBot="1" x14ac:dyDescent="0.35">
      <c r="A13" s="1190"/>
      <c r="B13" s="1191"/>
      <c r="C13" s="1188" t="s">
        <v>28</v>
      </c>
      <c r="D13" s="212">
        <f>D10*6</f>
        <v>1544.5714285714287</v>
      </c>
      <c r="E13" s="213">
        <f>E10*6</f>
        <v>617.82857142857142</v>
      </c>
      <c r="F13" s="239">
        <f>F10*6</f>
        <v>926.74285714285713</v>
      </c>
      <c r="G13" s="240" t="s">
        <v>28</v>
      </c>
      <c r="H13" s="212">
        <f>H10*6</f>
        <v>216.24000000000004</v>
      </c>
      <c r="I13" s="213">
        <f>I10*6</f>
        <v>61.782857142857154</v>
      </c>
      <c r="J13" s="213">
        <f>J10*6</f>
        <v>61.782857142857154</v>
      </c>
      <c r="K13" s="213">
        <f>K10*6</f>
        <v>278.02285714285716</v>
      </c>
    </row>
    <row r="14" spans="1:11" x14ac:dyDescent="0.2">
      <c r="A14" s="324"/>
      <c r="B14" s="324"/>
      <c r="C14" s="1188" t="s">
        <v>29</v>
      </c>
      <c r="D14" s="212">
        <f>D10*12</f>
        <v>3089.1428571428573</v>
      </c>
      <c r="E14" s="213">
        <f>E10*12</f>
        <v>1235.6571428571428</v>
      </c>
      <c r="F14" s="239">
        <f>F10*12</f>
        <v>1853.4857142857143</v>
      </c>
      <c r="G14" s="240" t="s">
        <v>29</v>
      </c>
      <c r="H14" s="212">
        <f>H10*12</f>
        <v>432.48000000000008</v>
      </c>
      <c r="I14" s="213">
        <f>I10*12</f>
        <v>123.56571428571431</v>
      </c>
      <c r="J14" s="213">
        <f>J10*12</f>
        <v>123.56571428571431</v>
      </c>
      <c r="K14" s="213">
        <f>K10*12</f>
        <v>556.04571428571433</v>
      </c>
    </row>
    <row r="15" spans="1:11" x14ac:dyDescent="0.2">
      <c r="A15" s="324"/>
      <c r="B15" s="325"/>
      <c r="C15" s="1188" t="s">
        <v>30</v>
      </c>
      <c r="D15" s="241">
        <f>D10*14</f>
        <v>3604</v>
      </c>
      <c r="E15" s="242">
        <f>E10*14</f>
        <v>1441.6000000000001</v>
      </c>
      <c r="F15" s="243">
        <f>F10*14</f>
        <v>2162.4</v>
      </c>
      <c r="G15" s="244" t="s">
        <v>30</v>
      </c>
      <c r="H15" s="241">
        <f>H10*14</f>
        <v>504.56000000000006</v>
      </c>
      <c r="I15" s="242">
        <f>I10*14</f>
        <v>144.16000000000003</v>
      </c>
      <c r="J15" s="242">
        <f>J10*14</f>
        <v>144.16000000000003</v>
      </c>
      <c r="K15" s="242">
        <f>K10*14</f>
        <v>648.72</v>
      </c>
    </row>
    <row r="16" spans="1:11" ht="12.9" customHeight="1" x14ac:dyDescent="0.2">
      <c r="A16" s="324"/>
      <c r="B16" s="327"/>
      <c r="C16" s="240" t="s">
        <v>31</v>
      </c>
      <c r="D16" s="212">
        <f>D15*2</f>
        <v>7208</v>
      </c>
      <c r="E16" s="213">
        <f>E15*2</f>
        <v>2883.2000000000003</v>
      </c>
      <c r="F16" s="239">
        <f>F15*2</f>
        <v>4324.8</v>
      </c>
      <c r="G16" s="240" t="s">
        <v>31</v>
      </c>
      <c r="H16" s="212">
        <f>H15*2</f>
        <v>1009.1200000000001</v>
      </c>
      <c r="I16" s="213">
        <f>I15*2</f>
        <v>288.32000000000005</v>
      </c>
      <c r="J16" s="213">
        <f>J15*2</f>
        <v>288.32000000000005</v>
      </c>
      <c r="K16" s="213">
        <f>K15*2</f>
        <v>1297.44</v>
      </c>
    </row>
    <row r="17" spans="2:11" x14ac:dyDescent="0.2">
      <c r="C17" s="240" t="s">
        <v>32</v>
      </c>
      <c r="D17" s="212">
        <f>D16+D15</f>
        <v>10812</v>
      </c>
      <c r="E17" s="213">
        <f>E16+E15</f>
        <v>4324.8</v>
      </c>
      <c r="F17" s="239">
        <f>F16+F15</f>
        <v>6487.2000000000007</v>
      </c>
      <c r="G17" s="240" t="s">
        <v>32</v>
      </c>
      <c r="H17" s="212">
        <f>H16+H15</f>
        <v>1513.6800000000003</v>
      </c>
      <c r="I17" s="213">
        <f>I16+I15</f>
        <v>432.48000000000008</v>
      </c>
      <c r="J17" s="213">
        <f>J16+J15</f>
        <v>432.48000000000008</v>
      </c>
      <c r="K17" s="213">
        <f>K16+K15</f>
        <v>1946.16</v>
      </c>
    </row>
    <row r="18" spans="2:11" x14ac:dyDescent="0.2">
      <c r="C18" s="240" t="s">
        <v>33</v>
      </c>
      <c r="D18" s="212">
        <f>D16*2</f>
        <v>14416</v>
      </c>
      <c r="E18" s="213">
        <f>E16+E16</f>
        <v>5766.4000000000005</v>
      </c>
      <c r="F18" s="239">
        <f>F16+F16</f>
        <v>8649.6</v>
      </c>
      <c r="G18" s="240" t="s">
        <v>33</v>
      </c>
      <c r="H18" s="212">
        <f>H16+H16</f>
        <v>2018.2400000000002</v>
      </c>
      <c r="I18" s="213">
        <f>I16+I16</f>
        <v>576.6400000000001</v>
      </c>
      <c r="J18" s="213">
        <f>J16+J16</f>
        <v>576.6400000000001</v>
      </c>
      <c r="K18" s="213">
        <f>K16+K16</f>
        <v>2594.88</v>
      </c>
    </row>
    <row r="19" spans="2:11" x14ac:dyDescent="0.2">
      <c r="C19" s="240" t="s">
        <v>34</v>
      </c>
      <c r="D19" s="212">
        <f>D17+D16</f>
        <v>18020</v>
      </c>
      <c r="E19" s="213">
        <f>E17+E16</f>
        <v>7208</v>
      </c>
      <c r="F19" s="239">
        <f>F16+F17</f>
        <v>10812</v>
      </c>
      <c r="G19" s="240" t="s">
        <v>34</v>
      </c>
      <c r="H19" s="212">
        <f>H17+H16</f>
        <v>2522.8000000000002</v>
      </c>
      <c r="I19" s="213">
        <f>I16+I17</f>
        <v>720.80000000000018</v>
      </c>
      <c r="J19" s="213">
        <f>J16+J17</f>
        <v>720.80000000000018</v>
      </c>
      <c r="K19" s="213">
        <f>K18+K15</f>
        <v>3243.6000000000004</v>
      </c>
    </row>
    <row r="20" spans="2:11" x14ac:dyDescent="0.2">
      <c r="C20" s="240" t="s">
        <v>35</v>
      </c>
      <c r="D20" s="212">
        <f>D17*2</f>
        <v>21624</v>
      </c>
      <c r="E20" s="213">
        <f>E17+E17</f>
        <v>8649.6</v>
      </c>
      <c r="F20" s="239">
        <f>F17+F17</f>
        <v>12974.400000000001</v>
      </c>
      <c r="G20" s="240" t="s">
        <v>35</v>
      </c>
      <c r="H20" s="212">
        <f>H17+H17</f>
        <v>3027.3600000000006</v>
      </c>
      <c r="I20" s="213">
        <f>I17+I17</f>
        <v>864.96000000000015</v>
      </c>
      <c r="J20" s="213">
        <f>J17+J17</f>
        <v>864.96000000000015</v>
      </c>
      <c r="K20" s="213">
        <f>K19+K15</f>
        <v>3892.3200000000006</v>
      </c>
    </row>
    <row r="21" spans="2:11" x14ac:dyDescent="0.2">
      <c r="C21" s="240" t="s">
        <v>36</v>
      </c>
      <c r="D21" s="212">
        <f>D18+D17</f>
        <v>25228</v>
      </c>
      <c r="E21" s="213">
        <f>E18+E17</f>
        <v>10091.200000000001</v>
      </c>
      <c r="F21" s="239">
        <f>F18+F17</f>
        <v>15136.800000000001</v>
      </c>
      <c r="G21" s="240" t="s">
        <v>36</v>
      </c>
      <c r="H21" s="212">
        <f>H17+H18</f>
        <v>3531.9200000000005</v>
      </c>
      <c r="I21" s="213">
        <f>I18+I17</f>
        <v>1009.1200000000001</v>
      </c>
      <c r="J21" s="213">
        <f>J18+J17</f>
        <v>1009.1200000000001</v>
      </c>
      <c r="K21" s="213">
        <f>K20+K15</f>
        <v>4541.0400000000009</v>
      </c>
    </row>
    <row r="22" spans="2:11" x14ac:dyDescent="0.2">
      <c r="C22" s="240" t="s">
        <v>37</v>
      </c>
      <c r="D22" s="212">
        <f>D18+D18</f>
        <v>28832</v>
      </c>
      <c r="E22" s="213">
        <f>E18+E18</f>
        <v>11532.800000000001</v>
      </c>
      <c r="F22" s="239">
        <f>F18+F18</f>
        <v>17299.2</v>
      </c>
      <c r="G22" s="240" t="s">
        <v>37</v>
      </c>
      <c r="H22" s="212">
        <f>H18+H18</f>
        <v>4036.4800000000005</v>
      </c>
      <c r="I22" s="213">
        <f>I18+I18</f>
        <v>1153.2800000000002</v>
      </c>
      <c r="J22" s="213">
        <f>J18+J18</f>
        <v>1153.2800000000002</v>
      </c>
      <c r="K22" s="213">
        <f>K21+K15</f>
        <v>5189.7600000000011</v>
      </c>
    </row>
    <row r="23" spans="2:11" x14ac:dyDescent="0.2">
      <c r="C23" s="240" t="s">
        <v>38</v>
      </c>
      <c r="D23" s="212">
        <f>D18+D19</f>
        <v>32436</v>
      </c>
      <c r="E23" s="213">
        <f>E19+E18</f>
        <v>12974.400000000001</v>
      </c>
      <c r="F23" s="239">
        <f>F19+F18</f>
        <v>19461.599999999999</v>
      </c>
      <c r="G23" s="240" t="s">
        <v>38</v>
      </c>
      <c r="H23" s="212">
        <f>H18+H19</f>
        <v>4541.0400000000009</v>
      </c>
      <c r="I23" s="213">
        <f>I19+I18</f>
        <v>1297.4400000000003</v>
      </c>
      <c r="J23" s="213">
        <f>J19+J18</f>
        <v>1297.4400000000003</v>
      </c>
      <c r="K23" s="213">
        <f>K22+K15</f>
        <v>5838.4800000000014</v>
      </c>
    </row>
    <row r="24" spans="2:11" x14ac:dyDescent="0.2">
      <c r="C24" s="240" t="s">
        <v>39</v>
      </c>
      <c r="D24" s="212">
        <f>D15*10</f>
        <v>36040</v>
      </c>
      <c r="E24" s="213">
        <f>E19+E19</f>
        <v>14416</v>
      </c>
      <c r="F24" s="239">
        <f>F19+F19</f>
        <v>21624</v>
      </c>
      <c r="G24" s="240" t="s">
        <v>39</v>
      </c>
      <c r="H24" s="212">
        <f>H19+H19</f>
        <v>5045.6000000000004</v>
      </c>
      <c r="I24" s="213">
        <f>I19+I19</f>
        <v>1441.6000000000004</v>
      </c>
      <c r="J24" s="213">
        <f>J19+J19</f>
        <v>1441.6000000000004</v>
      </c>
      <c r="K24" s="213">
        <f>K23+K15</f>
        <v>6487.2000000000016</v>
      </c>
    </row>
    <row r="25" spans="2:11" x14ac:dyDescent="0.2">
      <c r="C25" s="240" t="s">
        <v>40</v>
      </c>
      <c r="D25" s="212">
        <f>D24*2</f>
        <v>72080</v>
      </c>
      <c r="E25" s="213">
        <f>E24*2</f>
        <v>28832</v>
      </c>
      <c r="F25" s="239">
        <f>F24*2</f>
        <v>43248</v>
      </c>
      <c r="G25" s="240" t="s">
        <v>40</v>
      </c>
      <c r="H25" s="212">
        <f>H24*2</f>
        <v>10091.200000000001</v>
      </c>
      <c r="I25" s="213">
        <f>I24*2</f>
        <v>2883.2000000000007</v>
      </c>
      <c r="J25" s="213">
        <f>J24*2</f>
        <v>2883.2000000000007</v>
      </c>
      <c r="K25" s="213">
        <f>K24*2</f>
        <v>12974.400000000003</v>
      </c>
    </row>
    <row r="26" spans="2:11" ht="10.8" thickBot="1" x14ac:dyDescent="0.25">
      <c r="C26" s="245" t="s">
        <v>41</v>
      </c>
      <c r="D26" s="234">
        <f>D25+D24</f>
        <v>108120</v>
      </c>
      <c r="E26" s="215">
        <f>E25+E24</f>
        <v>43248</v>
      </c>
      <c r="F26" s="328">
        <f>F25+F24</f>
        <v>64872</v>
      </c>
      <c r="G26" s="329" t="s">
        <v>41</v>
      </c>
      <c r="H26" s="234">
        <f>H25+H24</f>
        <v>15136.800000000001</v>
      </c>
      <c r="I26" s="213">
        <f>I25+I24</f>
        <v>4324.8000000000011</v>
      </c>
      <c r="J26" s="213">
        <f>J25+J24</f>
        <v>4324.8000000000011</v>
      </c>
      <c r="K26" s="213">
        <f>K25+K24</f>
        <v>19461.600000000006</v>
      </c>
    </row>
    <row r="27" spans="2:11" x14ac:dyDescent="0.2">
      <c r="B27" s="330" t="s">
        <v>142</v>
      </c>
      <c r="C27" s="331"/>
      <c r="D27" s="269"/>
      <c r="E27" s="269"/>
      <c r="F27" s="269"/>
      <c r="G27" s="269"/>
      <c r="H27" s="332"/>
      <c r="I27" s="333"/>
      <c r="J27" s="333"/>
      <c r="K27" s="333"/>
    </row>
    <row r="28" spans="2:11" x14ac:dyDescent="0.2">
      <c r="C28" s="334" t="s">
        <v>42</v>
      </c>
      <c r="D28" s="519">
        <v>0.04</v>
      </c>
      <c r="E28" s="519">
        <v>0.05</v>
      </c>
      <c r="F28" s="519">
        <v>0.06</v>
      </c>
      <c r="G28" s="519">
        <v>7.0000000000000007E-2</v>
      </c>
      <c r="H28" s="519">
        <v>0.08</v>
      </c>
      <c r="I28" s="519">
        <v>0.09</v>
      </c>
      <c r="J28" s="519">
        <v>0.1</v>
      </c>
      <c r="K28" s="335" t="s">
        <v>43</v>
      </c>
    </row>
    <row r="29" spans="2:11" x14ac:dyDescent="0.2">
      <c r="B29" s="336" t="s">
        <v>44</v>
      </c>
      <c r="C29" s="220">
        <f>D26</f>
        <v>108120</v>
      </c>
      <c r="D29" s="213">
        <f>C29/100*4</f>
        <v>4324.8</v>
      </c>
      <c r="E29" s="213">
        <f>C29/100*5</f>
        <v>5406</v>
      </c>
      <c r="F29" s="213">
        <f>C29/100*6</f>
        <v>6487.2000000000007</v>
      </c>
      <c r="G29" s="213">
        <f>C29/100*7</f>
        <v>7568.4000000000005</v>
      </c>
      <c r="H29" s="213">
        <f>C29/100*8</f>
        <v>8649.6</v>
      </c>
      <c r="I29" s="213">
        <f>C29/100*9</f>
        <v>9730.8000000000011</v>
      </c>
      <c r="J29" s="213">
        <f>C29/100*10</f>
        <v>10812</v>
      </c>
      <c r="K29" s="246"/>
    </row>
    <row r="30" spans="2:11" x14ac:dyDescent="0.2">
      <c r="B30" s="337" t="s">
        <v>45</v>
      </c>
      <c r="C30" s="516" t="s">
        <v>143</v>
      </c>
      <c r="D30" s="214">
        <f>D15</f>
        <v>3604</v>
      </c>
      <c r="E30" s="214">
        <f>D15</f>
        <v>3604</v>
      </c>
      <c r="F30" s="214">
        <f>D15</f>
        <v>3604</v>
      </c>
      <c r="G30" s="214">
        <f>D15</f>
        <v>3604</v>
      </c>
      <c r="H30" s="214">
        <f>D15</f>
        <v>3604</v>
      </c>
      <c r="I30" s="214">
        <f>D15</f>
        <v>3604</v>
      </c>
      <c r="J30" s="214">
        <f>D15</f>
        <v>3604</v>
      </c>
      <c r="K30" s="246"/>
    </row>
    <row r="31" spans="2:11" x14ac:dyDescent="0.2">
      <c r="B31" s="337" t="s">
        <v>47</v>
      </c>
      <c r="C31" s="338" t="s">
        <v>48</v>
      </c>
      <c r="D31" s="213">
        <f t="shared" ref="D31:J31" si="0">D29-D30</f>
        <v>720.80000000000018</v>
      </c>
      <c r="E31" s="213">
        <f t="shared" si="0"/>
        <v>1802</v>
      </c>
      <c r="F31" s="213">
        <f t="shared" si="0"/>
        <v>2883.2000000000007</v>
      </c>
      <c r="G31" s="213">
        <f t="shared" si="0"/>
        <v>3964.4000000000005</v>
      </c>
      <c r="H31" s="213">
        <f t="shared" si="0"/>
        <v>5045.6000000000004</v>
      </c>
      <c r="I31" s="213">
        <f t="shared" si="0"/>
        <v>6126.8000000000011</v>
      </c>
      <c r="J31" s="213">
        <f t="shared" si="0"/>
        <v>7208</v>
      </c>
      <c r="K31" s="246"/>
    </row>
    <row r="32" spans="2:11" ht="10.8" thickBot="1" x14ac:dyDescent="0.25">
      <c r="B32" s="339"/>
      <c r="C32" s="453" t="s">
        <v>161</v>
      </c>
      <c r="D32" s="215">
        <f t="shared" ref="D32:J32" si="1">D31/100*10</f>
        <v>72.080000000000013</v>
      </c>
      <c r="E32" s="215">
        <f t="shared" si="1"/>
        <v>180.2</v>
      </c>
      <c r="F32" s="215">
        <f t="shared" si="1"/>
        <v>288.32000000000005</v>
      </c>
      <c r="G32" s="215">
        <f t="shared" si="1"/>
        <v>396.44000000000005</v>
      </c>
      <c r="H32" s="215">
        <f t="shared" si="1"/>
        <v>504.56000000000006</v>
      </c>
      <c r="I32" s="215">
        <f t="shared" si="1"/>
        <v>612.68000000000006</v>
      </c>
      <c r="J32" s="215">
        <f t="shared" si="1"/>
        <v>720.8</v>
      </c>
      <c r="K32" s="247"/>
    </row>
    <row r="33" spans="2:11" x14ac:dyDescent="0.2">
      <c r="B33" s="340" t="s">
        <v>50</v>
      </c>
      <c r="C33" s="341" t="s">
        <v>51</v>
      </c>
      <c r="D33" s="248">
        <f t="shared" ref="D33:J36" si="2">D29*30</f>
        <v>129744</v>
      </c>
      <c r="E33" s="248">
        <f t="shared" si="2"/>
        <v>162180</v>
      </c>
      <c r="F33" s="248">
        <f t="shared" si="2"/>
        <v>194616.00000000003</v>
      </c>
      <c r="G33" s="248">
        <f t="shared" si="2"/>
        <v>227052.00000000003</v>
      </c>
      <c r="H33" s="248">
        <f t="shared" si="2"/>
        <v>259488</v>
      </c>
      <c r="I33" s="248">
        <f t="shared" si="2"/>
        <v>291924.00000000006</v>
      </c>
      <c r="J33" s="249">
        <f t="shared" si="2"/>
        <v>324360</v>
      </c>
      <c r="K33" s="250"/>
    </row>
    <row r="34" spans="2:11" x14ac:dyDescent="0.2">
      <c r="B34" s="342" t="s">
        <v>50</v>
      </c>
      <c r="C34" s="343" t="s">
        <v>52</v>
      </c>
      <c r="D34" s="216">
        <f t="shared" si="2"/>
        <v>108120</v>
      </c>
      <c r="E34" s="216">
        <f t="shared" si="2"/>
        <v>108120</v>
      </c>
      <c r="F34" s="216">
        <f t="shared" si="2"/>
        <v>108120</v>
      </c>
      <c r="G34" s="216">
        <f t="shared" si="2"/>
        <v>108120</v>
      </c>
      <c r="H34" s="216">
        <f t="shared" si="2"/>
        <v>108120</v>
      </c>
      <c r="I34" s="216">
        <f t="shared" si="2"/>
        <v>108120</v>
      </c>
      <c r="J34" s="217">
        <f t="shared" si="2"/>
        <v>108120</v>
      </c>
      <c r="K34" s="251"/>
    </row>
    <row r="35" spans="2:11" x14ac:dyDescent="0.2">
      <c r="B35" s="344" t="s">
        <v>50</v>
      </c>
      <c r="C35" s="345" t="s">
        <v>53</v>
      </c>
      <c r="D35" s="218">
        <f t="shared" si="2"/>
        <v>21624.000000000007</v>
      </c>
      <c r="E35" s="218">
        <f t="shared" si="2"/>
        <v>54060</v>
      </c>
      <c r="F35" s="218">
        <f t="shared" si="2"/>
        <v>86496.000000000029</v>
      </c>
      <c r="G35" s="218">
        <f t="shared" si="2"/>
        <v>118932.00000000001</v>
      </c>
      <c r="H35" s="218">
        <f t="shared" si="2"/>
        <v>151368</v>
      </c>
      <c r="I35" s="218">
        <f t="shared" si="2"/>
        <v>183804.00000000003</v>
      </c>
      <c r="J35" s="219">
        <f t="shared" si="2"/>
        <v>216240</v>
      </c>
      <c r="K35" s="252"/>
    </row>
    <row r="36" spans="2:11" ht="10.8" thickBot="1" x14ac:dyDescent="0.25">
      <c r="B36" s="346" t="s">
        <v>50</v>
      </c>
      <c r="C36" s="347" t="s">
        <v>49</v>
      </c>
      <c r="D36" s="253">
        <f t="shared" si="2"/>
        <v>2162.4000000000005</v>
      </c>
      <c r="E36" s="253">
        <f t="shared" si="2"/>
        <v>5406</v>
      </c>
      <c r="F36" s="253">
        <f t="shared" si="2"/>
        <v>8649.6000000000022</v>
      </c>
      <c r="G36" s="253">
        <f t="shared" si="2"/>
        <v>11893.2</v>
      </c>
      <c r="H36" s="253">
        <f t="shared" si="2"/>
        <v>15136.800000000001</v>
      </c>
      <c r="I36" s="253">
        <f t="shared" si="2"/>
        <v>18380.400000000001</v>
      </c>
      <c r="J36" s="253">
        <f t="shared" si="2"/>
        <v>21624</v>
      </c>
      <c r="K36" s="254"/>
    </row>
    <row r="37" spans="2:11" x14ac:dyDescent="0.2">
      <c r="B37" s="348"/>
      <c r="C37" s="349" t="s">
        <v>54</v>
      </c>
      <c r="D37" s="350">
        <f t="shared" ref="D37:J37" si="3">D31</f>
        <v>720.80000000000018</v>
      </c>
      <c r="E37" s="255">
        <f t="shared" si="3"/>
        <v>1802</v>
      </c>
      <c r="F37" s="255">
        <f t="shared" si="3"/>
        <v>2883.2000000000007</v>
      </c>
      <c r="G37" s="255">
        <f t="shared" si="3"/>
        <v>3964.4000000000005</v>
      </c>
      <c r="H37" s="255">
        <f t="shared" si="3"/>
        <v>5045.6000000000004</v>
      </c>
      <c r="I37" s="255">
        <f t="shared" si="3"/>
        <v>6126.8000000000011</v>
      </c>
      <c r="J37" s="255">
        <f t="shared" si="3"/>
        <v>7208</v>
      </c>
      <c r="K37" s="256"/>
    </row>
    <row r="38" spans="2:11" ht="11.4" x14ac:dyDescent="0.2">
      <c r="B38" s="351"/>
      <c r="C38" s="352" t="s">
        <v>55</v>
      </c>
      <c r="D38" s="257">
        <f t="shared" ref="D38:J38" si="4">D37/100*20</f>
        <v>144.16000000000003</v>
      </c>
      <c r="E38" s="220">
        <f t="shared" si="4"/>
        <v>360.4</v>
      </c>
      <c r="F38" s="220">
        <f t="shared" si="4"/>
        <v>576.6400000000001</v>
      </c>
      <c r="G38" s="220">
        <f t="shared" si="4"/>
        <v>792.88000000000011</v>
      </c>
      <c r="H38" s="220">
        <f t="shared" si="4"/>
        <v>1009.1200000000001</v>
      </c>
      <c r="I38" s="220">
        <f t="shared" si="4"/>
        <v>1225.3600000000001</v>
      </c>
      <c r="J38" s="220">
        <f t="shared" si="4"/>
        <v>1441.6</v>
      </c>
      <c r="K38" s="258"/>
    </row>
    <row r="39" spans="2:11" ht="13.2" x14ac:dyDescent="0.25">
      <c r="B39" s="353"/>
      <c r="C39" s="354" t="s">
        <v>56</v>
      </c>
      <c r="D39" s="257">
        <f t="shared" ref="D39:J39" si="5">D37/100*40</f>
        <v>288.32000000000005</v>
      </c>
      <c r="E39" s="220">
        <f t="shared" si="5"/>
        <v>720.8</v>
      </c>
      <c r="F39" s="220">
        <f t="shared" si="5"/>
        <v>1153.2800000000002</v>
      </c>
      <c r="G39" s="220">
        <f t="shared" si="5"/>
        <v>1585.7600000000002</v>
      </c>
      <c r="H39" s="220">
        <f t="shared" si="5"/>
        <v>2018.2400000000002</v>
      </c>
      <c r="I39" s="220">
        <f t="shared" si="5"/>
        <v>2450.7200000000003</v>
      </c>
      <c r="J39" s="220">
        <f t="shared" si="5"/>
        <v>2883.2</v>
      </c>
      <c r="K39" s="259"/>
    </row>
    <row r="40" spans="2:11" ht="11.4" x14ac:dyDescent="0.2">
      <c r="B40" s="351"/>
      <c r="C40" s="352" t="s">
        <v>57</v>
      </c>
      <c r="D40" s="257">
        <f t="shared" ref="D40:J40" si="6">D37/100*40</f>
        <v>288.32000000000005</v>
      </c>
      <c r="E40" s="220">
        <f t="shared" si="6"/>
        <v>720.8</v>
      </c>
      <c r="F40" s="220">
        <f t="shared" si="6"/>
        <v>1153.2800000000002</v>
      </c>
      <c r="G40" s="220">
        <f t="shared" si="6"/>
        <v>1585.7600000000002</v>
      </c>
      <c r="H40" s="220">
        <f t="shared" si="6"/>
        <v>2018.2400000000002</v>
      </c>
      <c r="I40" s="220">
        <f t="shared" si="6"/>
        <v>2450.7200000000003</v>
      </c>
      <c r="J40" s="220">
        <f t="shared" si="6"/>
        <v>2883.2</v>
      </c>
      <c r="K40" s="259"/>
    </row>
    <row r="41" spans="2:11" s="357" customFormat="1" ht="11.4" x14ac:dyDescent="0.2">
      <c r="B41" s="355"/>
      <c r="C41" s="356" t="s">
        <v>58</v>
      </c>
      <c r="D41" s="260">
        <f>D37/100*4</f>
        <v>28.832000000000008</v>
      </c>
      <c r="E41" s="261">
        <f>E37/100*5</f>
        <v>90.1</v>
      </c>
      <c r="F41" s="261">
        <f>F37/100*6</f>
        <v>172.99200000000005</v>
      </c>
      <c r="G41" s="261">
        <f>F37/100*7</f>
        <v>201.82400000000007</v>
      </c>
      <c r="H41" s="261">
        <f>F37/100*8</f>
        <v>230.65600000000006</v>
      </c>
      <c r="I41" s="261">
        <f>F37/100*9</f>
        <v>259.48800000000006</v>
      </c>
      <c r="J41" s="261">
        <f>F37/100*10</f>
        <v>288.32000000000005</v>
      </c>
      <c r="K41" s="262"/>
    </row>
    <row r="42" spans="2:11" ht="11.4" x14ac:dyDescent="0.2">
      <c r="B42" s="351"/>
      <c r="C42" s="358" t="s">
        <v>59</v>
      </c>
      <c r="D42" s="263">
        <f t="shared" ref="D42:J42" si="7">D37+D41</f>
        <v>749.63200000000018</v>
      </c>
      <c r="E42" s="264">
        <f t="shared" si="7"/>
        <v>1892.1</v>
      </c>
      <c r="F42" s="264">
        <f t="shared" si="7"/>
        <v>3056.1920000000009</v>
      </c>
      <c r="G42" s="264">
        <f t="shared" si="7"/>
        <v>4166.2240000000002</v>
      </c>
      <c r="H42" s="264">
        <f t="shared" si="7"/>
        <v>5276.2560000000003</v>
      </c>
      <c r="I42" s="264">
        <f t="shared" si="7"/>
        <v>6386.2880000000014</v>
      </c>
      <c r="J42" s="264">
        <f t="shared" si="7"/>
        <v>7496.32</v>
      </c>
      <c r="K42" s="265"/>
    </row>
    <row r="43" spans="2:11" ht="11.4" x14ac:dyDescent="0.2">
      <c r="B43" s="359"/>
      <c r="C43" s="360" t="s">
        <v>60</v>
      </c>
      <c r="D43" s="266">
        <f>D35*D28</f>
        <v>864.96000000000026</v>
      </c>
      <c r="E43" s="266">
        <f t="shared" ref="E43:J43" si="8">E35*E28</f>
        <v>2703</v>
      </c>
      <c r="F43" s="266">
        <f t="shared" si="8"/>
        <v>5189.7600000000011</v>
      </c>
      <c r="G43" s="266">
        <f t="shared" si="8"/>
        <v>8325.2400000000016</v>
      </c>
      <c r="H43" s="266">
        <f t="shared" si="8"/>
        <v>12109.44</v>
      </c>
      <c r="I43" s="266">
        <f t="shared" si="8"/>
        <v>16542.36</v>
      </c>
      <c r="J43" s="266">
        <f t="shared" si="8"/>
        <v>21624</v>
      </c>
      <c r="K43" s="361"/>
    </row>
    <row r="44" spans="2:11" ht="12" thickBot="1" x14ac:dyDescent="0.25">
      <c r="B44" s="359"/>
      <c r="C44" s="360" t="s">
        <v>61</v>
      </c>
      <c r="D44" s="267">
        <f>D35+D43</f>
        <v>22488.960000000006</v>
      </c>
      <c r="E44" s="267">
        <f t="shared" ref="E44:J44" si="9">E35+E43</f>
        <v>56763</v>
      </c>
      <c r="F44" s="267">
        <f t="shared" si="9"/>
        <v>91685.760000000024</v>
      </c>
      <c r="G44" s="267">
        <f t="shared" si="9"/>
        <v>127257.24000000002</v>
      </c>
      <c r="H44" s="267">
        <f t="shared" si="9"/>
        <v>163477.44</v>
      </c>
      <c r="I44" s="267">
        <f t="shared" si="9"/>
        <v>200346.36000000004</v>
      </c>
      <c r="J44" s="267">
        <f t="shared" si="9"/>
        <v>237864</v>
      </c>
      <c r="K44" s="331"/>
    </row>
    <row r="45" spans="2:11" ht="13.8" thickBot="1" x14ac:dyDescent="0.3">
      <c r="D45" s="362" t="s">
        <v>149</v>
      </c>
      <c r="E45" s="362"/>
      <c r="F45" s="362"/>
      <c r="G45" s="362"/>
      <c r="H45" s="363"/>
      <c r="I45" s="364" t="s">
        <v>66</v>
      </c>
      <c r="J45" s="365">
        <f>F10</f>
        <v>154.45714285714286</v>
      </c>
      <c r="K45" s="366" t="s">
        <v>67</v>
      </c>
    </row>
    <row r="46" spans="2:11" ht="10.8" thickBot="1" x14ac:dyDescent="0.25">
      <c r="C46" s="367" t="s">
        <v>18</v>
      </c>
      <c r="D46" s="318" t="s">
        <v>68</v>
      </c>
      <c r="E46" s="318" t="s">
        <v>69</v>
      </c>
      <c r="F46" s="318" t="s">
        <v>70</v>
      </c>
      <c r="G46" s="318" t="s">
        <v>71</v>
      </c>
      <c r="H46" s="517" t="s">
        <v>150</v>
      </c>
      <c r="I46" s="318" t="s">
        <v>73</v>
      </c>
      <c r="J46" s="368" t="s">
        <v>74</v>
      </c>
      <c r="K46" s="368" t="s">
        <v>75</v>
      </c>
    </row>
    <row r="47" spans="2:11" x14ac:dyDescent="0.2">
      <c r="C47" s="240" t="s">
        <v>25</v>
      </c>
      <c r="D47" s="212">
        <f>F10/100*30</f>
        <v>46.337142857142851</v>
      </c>
      <c r="E47" s="213">
        <f>F10/100*15</f>
        <v>23.168571428571425</v>
      </c>
      <c r="F47" s="213">
        <f>F10/100*10</f>
        <v>15.445714285714285</v>
      </c>
      <c r="G47" s="213">
        <f>F10/100*15</f>
        <v>23.168571428571425</v>
      </c>
      <c r="H47" s="213">
        <f>F10/100*8</f>
        <v>12.356571428571428</v>
      </c>
      <c r="I47" s="213">
        <f>F10/100*6</f>
        <v>9.2674285714285709</v>
      </c>
      <c r="J47" s="213">
        <f>F10/100*6</f>
        <v>9.2674285714285709</v>
      </c>
      <c r="K47" s="213">
        <f>F10/100*10</f>
        <v>15.445714285714285</v>
      </c>
    </row>
    <row r="48" spans="2:11" x14ac:dyDescent="0.2">
      <c r="C48" s="240" t="s">
        <v>26</v>
      </c>
      <c r="D48" s="212">
        <f t="shared" ref="D48:K48" si="10">D47*2</f>
        <v>92.674285714285702</v>
      </c>
      <c r="E48" s="213">
        <f t="shared" si="10"/>
        <v>46.337142857142851</v>
      </c>
      <c r="F48" s="213">
        <f t="shared" si="10"/>
        <v>30.89142857142857</v>
      </c>
      <c r="G48" s="213">
        <f t="shared" si="10"/>
        <v>46.337142857142851</v>
      </c>
      <c r="H48" s="213">
        <f t="shared" si="10"/>
        <v>24.713142857142856</v>
      </c>
      <c r="I48" s="213">
        <f t="shared" si="10"/>
        <v>18.534857142857142</v>
      </c>
      <c r="J48" s="213">
        <f t="shared" si="10"/>
        <v>18.534857142857142</v>
      </c>
      <c r="K48" s="213">
        <f t="shared" si="10"/>
        <v>30.89142857142857</v>
      </c>
    </row>
    <row r="49" spans="3:11" x14ac:dyDescent="0.2">
      <c r="C49" s="240" t="s">
        <v>27</v>
      </c>
      <c r="D49" s="212">
        <f t="shared" ref="D49:K49" si="11">D47*3</f>
        <v>139.01142857142855</v>
      </c>
      <c r="E49" s="213">
        <f t="shared" si="11"/>
        <v>69.505714285714276</v>
      </c>
      <c r="F49" s="213">
        <f t="shared" si="11"/>
        <v>46.337142857142851</v>
      </c>
      <c r="G49" s="213">
        <f t="shared" si="11"/>
        <v>69.505714285714276</v>
      </c>
      <c r="H49" s="213">
        <f t="shared" si="11"/>
        <v>37.069714285714284</v>
      </c>
      <c r="I49" s="213">
        <f t="shared" si="11"/>
        <v>27.802285714285713</v>
      </c>
      <c r="J49" s="213">
        <f t="shared" si="11"/>
        <v>27.802285714285713</v>
      </c>
      <c r="K49" s="213">
        <f t="shared" si="11"/>
        <v>46.337142857142851</v>
      </c>
    </row>
    <row r="50" spans="3:11" x14ac:dyDescent="0.2">
      <c r="C50" s="240" t="s">
        <v>28</v>
      </c>
      <c r="D50" s="212">
        <f t="shared" ref="D50:K50" si="12">D47*6</f>
        <v>278.02285714285711</v>
      </c>
      <c r="E50" s="213">
        <f t="shared" si="12"/>
        <v>139.01142857142855</v>
      </c>
      <c r="F50" s="213">
        <f t="shared" si="12"/>
        <v>92.674285714285702</v>
      </c>
      <c r="G50" s="213">
        <f t="shared" si="12"/>
        <v>139.01142857142855</v>
      </c>
      <c r="H50" s="213">
        <f t="shared" si="12"/>
        <v>74.139428571428567</v>
      </c>
      <c r="I50" s="213">
        <f t="shared" si="12"/>
        <v>55.604571428571425</v>
      </c>
      <c r="J50" s="213">
        <f t="shared" si="12"/>
        <v>55.604571428571425</v>
      </c>
      <c r="K50" s="213">
        <f t="shared" si="12"/>
        <v>92.674285714285702</v>
      </c>
    </row>
    <row r="51" spans="3:11" x14ac:dyDescent="0.2">
      <c r="C51" s="240" t="s">
        <v>29</v>
      </c>
      <c r="D51" s="212">
        <f t="shared" ref="D51:K51" si="13">D47*12</f>
        <v>556.04571428571421</v>
      </c>
      <c r="E51" s="213">
        <f t="shared" si="13"/>
        <v>278.02285714285711</v>
      </c>
      <c r="F51" s="213">
        <f t="shared" si="13"/>
        <v>185.3485714285714</v>
      </c>
      <c r="G51" s="213">
        <f t="shared" si="13"/>
        <v>278.02285714285711</v>
      </c>
      <c r="H51" s="213">
        <f t="shared" si="13"/>
        <v>148.27885714285713</v>
      </c>
      <c r="I51" s="213">
        <f t="shared" si="13"/>
        <v>111.20914285714285</v>
      </c>
      <c r="J51" s="213">
        <f t="shared" si="13"/>
        <v>111.20914285714285</v>
      </c>
      <c r="K51" s="213">
        <f t="shared" si="13"/>
        <v>185.3485714285714</v>
      </c>
    </row>
    <row r="52" spans="3:11" x14ac:dyDescent="0.2">
      <c r="C52" s="244" t="s">
        <v>30</v>
      </c>
      <c r="D52" s="369">
        <f t="shared" ref="D52:K52" si="14">D47*14</f>
        <v>648.71999999999991</v>
      </c>
      <c r="E52" s="238">
        <f t="shared" si="14"/>
        <v>324.35999999999996</v>
      </c>
      <c r="F52" s="238">
        <f t="shared" si="14"/>
        <v>216.23999999999998</v>
      </c>
      <c r="G52" s="238">
        <f t="shared" si="14"/>
        <v>324.35999999999996</v>
      </c>
      <c r="H52" s="238">
        <f t="shared" si="14"/>
        <v>172.99199999999999</v>
      </c>
      <c r="I52" s="238">
        <f t="shared" si="14"/>
        <v>129.744</v>
      </c>
      <c r="J52" s="238">
        <f t="shared" si="14"/>
        <v>129.744</v>
      </c>
      <c r="K52" s="238">
        <f t="shared" si="14"/>
        <v>216.23999999999998</v>
      </c>
    </row>
    <row r="53" spans="3:11" x14ac:dyDescent="0.2">
      <c r="C53" s="240" t="s">
        <v>31</v>
      </c>
      <c r="D53" s="212">
        <f t="shared" ref="D53:K53" si="15">D52*2</f>
        <v>1297.4399999999998</v>
      </c>
      <c r="E53" s="213">
        <f t="shared" si="15"/>
        <v>648.71999999999991</v>
      </c>
      <c r="F53" s="213">
        <f t="shared" si="15"/>
        <v>432.47999999999996</v>
      </c>
      <c r="G53" s="213">
        <f t="shared" si="15"/>
        <v>648.71999999999991</v>
      </c>
      <c r="H53" s="213">
        <f t="shared" si="15"/>
        <v>345.98399999999998</v>
      </c>
      <c r="I53" s="213">
        <f t="shared" si="15"/>
        <v>259.488</v>
      </c>
      <c r="J53" s="213">
        <f t="shared" si="15"/>
        <v>259.488</v>
      </c>
      <c r="K53" s="213">
        <f t="shared" si="15"/>
        <v>432.47999999999996</v>
      </c>
    </row>
    <row r="54" spans="3:11" x14ac:dyDescent="0.2">
      <c r="C54" s="240" t="s">
        <v>32</v>
      </c>
      <c r="D54" s="212">
        <f t="shared" ref="D54:K54" si="16">D53+D52</f>
        <v>1946.1599999999999</v>
      </c>
      <c r="E54" s="213">
        <f t="shared" si="16"/>
        <v>973.07999999999993</v>
      </c>
      <c r="F54" s="213">
        <f t="shared" si="16"/>
        <v>648.71999999999991</v>
      </c>
      <c r="G54" s="213">
        <f t="shared" si="16"/>
        <v>973.07999999999993</v>
      </c>
      <c r="H54" s="213">
        <f t="shared" si="16"/>
        <v>518.976</v>
      </c>
      <c r="I54" s="213">
        <f t="shared" si="16"/>
        <v>389.23199999999997</v>
      </c>
      <c r="J54" s="213">
        <f t="shared" si="16"/>
        <v>389.23199999999997</v>
      </c>
      <c r="K54" s="213">
        <f t="shared" si="16"/>
        <v>648.71999999999991</v>
      </c>
    </row>
    <row r="55" spans="3:11" x14ac:dyDescent="0.2">
      <c r="C55" s="240" t="s">
        <v>33</v>
      </c>
      <c r="D55" s="212">
        <f>D53+D53</f>
        <v>2594.8799999999997</v>
      </c>
      <c r="E55" s="213">
        <f t="shared" ref="E55:K55" si="17">E54+E52</f>
        <v>1297.4399999999998</v>
      </c>
      <c r="F55" s="213">
        <f t="shared" si="17"/>
        <v>864.95999999999992</v>
      </c>
      <c r="G55" s="213">
        <f t="shared" si="17"/>
        <v>1297.4399999999998</v>
      </c>
      <c r="H55" s="213">
        <f t="shared" si="17"/>
        <v>691.96799999999996</v>
      </c>
      <c r="I55" s="213">
        <f t="shared" si="17"/>
        <v>518.976</v>
      </c>
      <c r="J55" s="213">
        <f t="shared" si="17"/>
        <v>518.976</v>
      </c>
      <c r="K55" s="213">
        <f t="shared" si="17"/>
        <v>864.95999999999992</v>
      </c>
    </row>
    <row r="56" spans="3:11" x14ac:dyDescent="0.2">
      <c r="C56" s="240" t="s">
        <v>34</v>
      </c>
      <c r="D56" s="212">
        <f>D54+D53</f>
        <v>3243.5999999999995</v>
      </c>
      <c r="E56" s="213">
        <f t="shared" ref="E56:K56" si="18">E55+E52</f>
        <v>1621.7999999999997</v>
      </c>
      <c r="F56" s="213">
        <f t="shared" si="18"/>
        <v>1081.1999999999998</v>
      </c>
      <c r="G56" s="213">
        <f t="shared" si="18"/>
        <v>1621.7999999999997</v>
      </c>
      <c r="H56" s="213">
        <f t="shared" si="18"/>
        <v>864.95999999999992</v>
      </c>
      <c r="I56" s="213">
        <f t="shared" si="18"/>
        <v>648.72</v>
      </c>
      <c r="J56" s="213">
        <f t="shared" si="18"/>
        <v>648.72</v>
      </c>
      <c r="K56" s="213">
        <f t="shared" si="18"/>
        <v>1081.1999999999998</v>
      </c>
    </row>
    <row r="57" spans="3:11" x14ac:dyDescent="0.2">
      <c r="C57" s="240" t="s">
        <v>35</v>
      </c>
      <c r="D57" s="212">
        <f>D54+D54</f>
        <v>3892.3199999999997</v>
      </c>
      <c r="E57" s="213">
        <f t="shared" ref="E57:K57" si="19">E56+E52</f>
        <v>1946.1599999999996</v>
      </c>
      <c r="F57" s="213">
        <f t="shared" si="19"/>
        <v>1297.4399999999998</v>
      </c>
      <c r="G57" s="213">
        <f t="shared" si="19"/>
        <v>1946.1599999999996</v>
      </c>
      <c r="H57" s="213">
        <f t="shared" si="19"/>
        <v>1037.952</v>
      </c>
      <c r="I57" s="213">
        <f t="shared" si="19"/>
        <v>778.46400000000006</v>
      </c>
      <c r="J57" s="213">
        <f t="shared" si="19"/>
        <v>778.46400000000006</v>
      </c>
      <c r="K57" s="213">
        <f t="shared" si="19"/>
        <v>1297.4399999999998</v>
      </c>
    </row>
    <row r="58" spans="3:11" x14ac:dyDescent="0.2">
      <c r="C58" s="240" t="s">
        <v>36</v>
      </c>
      <c r="D58" s="212">
        <f>D54+D55</f>
        <v>4541.0399999999991</v>
      </c>
      <c r="E58" s="213">
        <f t="shared" ref="E58:K58" si="20">E57+E52</f>
        <v>2270.5199999999995</v>
      </c>
      <c r="F58" s="213">
        <f t="shared" si="20"/>
        <v>1513.6799999999998</v>
      </c>
      <c r="G58" s="213">
        <f t="shared" si="20"/>
        <v>2270.5199999999995</v>
      </c>
      <c r="H58" s="213">
        <f t="shared" si="20"/>
        <v>1210.944</v>
      </c>
      <c r="I58" s="213">
        <f t="shared" si="20"/>
        <v>908.20800000000008</v>
      </c>
      <c r="J58" s="213">
        <f t="shared" si="20"/>
        <v>908.20800000000008</v>
      </c>
      <c r="K58" s="213">
        <f t="shared" si="20"/>
        <v>1513.6799999999998</v>
      </c>
    </row>
    <row r="59" spans="3:11" x14ac:dyDescent="0.2">
      <c r="C59" s="240" t="s">
        <v>37</v>
      </c>
      <c r="D59" s="212">
        <f t="shared" ref="D59:K59" si="21">D58+D52</f>
        <v>5189.7599999999993</v>
      </c>
      <c r="E59" s="213">
        <f t="shared" si="21"/>
        <v>2594.8799999999997</v>
      </c>
      <c r="F59" s="213">
        <f t="shared" si="21"/>
        <v>1729.9199999999998</v>
      </c>
      <c r="G59" s="213">
        <f t="shared" si="21"/>
        <v>2594.8799999999997</v>
      </c>
      <c r="H59" s="213">
        <f t="shared" si="21"/>
        <v>1383.9359999999999</v>
      </c>
      <c r="I59" s="213">
        <f t="shared" si="21"/>
        <v>1037.952</v>
      </c>
      <c r="J59" s="213">
        <f t="shared" si="21"/>
        <v>1037.952</v>
      </c>
      <c r="K59" s="213">
        <f t="shared" si="21"/>
        <v>1729.9199999999998</v>
      </c>
    </row>
    <row r="60" spans="3:11" x14ac:dyDescent="0.2">
      <c r="C60" s="240" t="s">
        <v>38</v>
      </c>
      <c r="D60" s="212">
        <f t="shared" ref="D60:K60" si="22">D59+D52</f>
        <v>5838.48</v>
      </c>
      <c r="E60" s="213">
        <f t="shared" si="22"/>
        <v>2919.24</v>
      </c>
      <c r="F60" s="213">
        <f t="shared" si="22"/>
        <v>1946.1599999999999</v>
      </c>
      <c r="G60" s="213">
        <f t="shared" si="22"/>
        <v>2919.24</v>
      </c>
      <c r="H60" s="213">
        <f t="shared" si="22"/>
        <v>1556.9279999999999</v>
      </c>
      <c r="I60" s="213">
        <f t="shared" si="22"/>
        <v>1167.6959999999999</v>
      </c>
      <c r="J60" s="213">
        <f t="shared" si="22"/>
        <v>1167.6959999999999</v>
      </c>
      <c r="K60" s="213">
        <f t="shared" si="22"/>
        <v>1946.1599999999999</v>
      </c>
    </row>
    <row r="61" spans="3:11" x14ac:dyDescent="0.2">
      <c r="C61" s="240" t="s">
        <v>39</v>
      </c>
      <c r="D61" s="212">
        <f t="shared" ref="D61:K61" si="23">D60+D52</f>
        <v>6487.2</v>
      </c>
      <c r="E61" s="213">
        <f t="shared" si="23"/>
        <v>3243.6</v>
      </c>
      <c r="F61" s="213">
        <f t="shared" si="23"/>
        <v>2162.3999999999996</v>
      </c>
      <c r="G61" s="213">
        <f t="shared" si="23"/>
        <v>3243.6</v>
      </c>
      <c r="H61" s="213">
        <f t="shared" si="23"/>
        <v>1729.9199999999998</v>
      </c>
      <c r="I61" s="213">
        <f t="shared" si="23"/>
        <v>1297.4399999999998</v>
      </c>
      <c r="J61" s="213">
        <f t="shared" si="23"/>
        <v>1297.4399999999998</v>
      </c>
      <c r="K61" s="213">
        <f t="shared" si="23"/>
        <v>2162.3999999999996</v>
      </c>
    </row>
    <row r="62" spans="3:11" x14ac:dyDescent="0.2">
      <c r="C62" s="240" t="s">
        <v>40</v>
      </c>
      <c r="D62" s="212">
        <f t="shared" ref="D62:K62" si="24">D61*2</f>
        <v>12974.4</v>
      </c>
      <c r="E62" s="213">
        <f t="shared" si="24"/>
        <v>6487.2</v>
      </c>
      <c r="F62" s="213">
        <f t="shared" si="24"/>
        <v>4324.7999999999993</v>
      </c>
      <c r="G62" s="213">
        <f t="shared" si="24"/>
        <v>6487.2</v>
      </c>
      <c r="H62" s="213">
        <f t="shared" si="24"/>
        <v>3459.8399999999997</v>
      </c>
      <c r="I62" s="213">
        <f t="shared" si="24"/>
        <v>2594.8799999999997</v>
      </c>
      <c r="J62" s="213">
        <f t="shared" si="24"/>
        <v>2594.8799999999997</v>
      </c>
      <c r="K62" s="213">
        <f t="shared" si="24"/>
        <v>4324.7999999999993</v>
      </c>
    </row>
    <row r="63" spans="3:11" ht="10.8" thickBot="1" x14ac:dyDescent="0.25">
      <c r="C63" s="245" t="s">
        <v>41</v>
      </c>
      <c r="D63" s="212">
        <f t="shared" ref="D63:K63" si="25">D62+D61</f>
        <v>19461.599999999999</v>
      </c>
      <c r="E63" s="213">
        <f t="shared" si="25"/>
        <v>9730.7999999999993</v>
      </c>
      <c r="F63" s="213">
        <f t="shared" si="25"/>
        <v>6487.1999999999989</v>
      </c>
      <c r="G63" s="213">
        <f t="shared" si="25"/>
        <v>9730.7999999999993</v>
      </c>
      <c r="H63" s="213">
        <f t="shared" si="25"/>
        <v>5189.7599999999993</v>
      </c>
      <c r="I63" s="213">
        <f t="shared" si="25"/>
        <v>3892.3199999999997</v>
      </c>
      <c r="J63" s="213">
        <f t="shared" si="25"/>
        <v>3892.3199999999997</v>
      </c>
      <c r="K63" s="213">
        <f t="shared" si="25"/>
        <v>6487.1999999999989</v>
      </c>
    </row>
    <row r="64" spans="3:11" x14ac:dyDescent="0.2">
      <c r="H64" s="333"/>
      <c r="I64" s="333"/>
      <c r="J64" s="333"/>
      <c r="K64" s="333"/>
    </row>
    <row r="66" s="281" customFormat="1" x14ac:dyDescent="0.2"/>
    <row r="67" s="281" customFormat="1" x14ac:dyDescent="0.2"/>
    <row r="68" s="281" customFormat="1" x14ac:dyDescent="0.2"/>
    <row r="69" s="281" customFormat="1" x14ac:dyDescent="0.2"/>
    <row r="70" s="281" customFormat="1" x14ac:dyDescent="0.2"/>
    <row r="71" s="281" customFormat="1" x14ac:dyDescent="0.2"/>
    <row r="72" s="281" customFormat="1" x14ac:dyDescent="0.2"/>
    <row r="73" s="281" customFormat="1" x14ac:dyDescent="0.2"/>
    <row r="74" s="281" customFormat="1" x14ac:dyDescent="0.2"/>
    <row r="75" s="281" customFormat="1" x14ac:dyDescent="0.2"/>
    <row r="76" s="281" customFormat="1" x14ac:dyDescent="0.2"/>
    <row r="77" s="281" customFormat="1" x14ac:dyDescent="0.2"/>
    <row r="78" s="281" customFormat="1" x14ac:dyDescent="0.2"/>
    <row r="79" s="281" customFormat="1" x14ac:dyDescent="0.2"/>
    <row r="80" s="281" customFormat="1" x14ac:dyDescent="0.2"/>
    <row r="81" s="281" customFormat="1" x14ac:dyDescent="0.2"/>
    <row r="82" s="281" customFormat="1" x14ac:dyDescent="0.2"/>
    <row r="83" s="281" customFormat="1" x14ac:dyDescent="0.2"/>
    <row r="84" s="281" customFormat="1" x14ac:dyDescent="0.2"/>
    <row r="85" s="281" customFormat="1" x14ac:dyDescent="0.2"/>
    <row r="86" s="281" customFormat="1" x14ac:dyDescent="0.2"/>
    <row r="87" s="281" customFormat="1" x14ac:dyDescent="0.2"/>
    <row r="88" s="281" customFormat="1" x14ac:dyDescent="0.2"/>
    <row r="89" s="281" customFormat="1" x14ac:dyDescent="0.2"/>
    <row r="90" s="281" customFormat="1" x14ac:dyDescent="0.2"/>
    <row r="91" s="281" customFormat="1" x14ac:dyDescent="0.2"/>
    <row r="92" s="281" customFormat="1" x14ac:dyDescent="0.2"/>
    <row r="93" s="281" customFormat="1" x14ac:dyDescent="0.2"/>
    <row r="94" s="281" customFormat="1" x14ac:dyDescent="0.2"/>
    <row r="95" s="281" customFormat="1" x14ac:dyDescent="0.2"/>
    <row r="96" s="281" customFormat="1" x14ac:dyDescent="0.2"/>
    <row r="97" s="281" customFormat="1" x14ac:dyDescent="0.2"/>
    <row r="98" s="281" customFormat="1" x14ac:dyDescent="0.2"/>
    <row r="99" s="281" customFormat="1" x14ac:dyDescent="0.2"/>
    <row r="100" s="281" customFormat="1" x14ac:dyDescent="0.2"/>
    <row r="101" s="281" customFormat="1" x14ac:dyDescent="0.2"/>
    <row r="102" s="281" customFormat="1" x14ac:dyDescent="0.2"/>
    <row r="103" s="281" customFormat="1" x14ac:dyDescent="0.2"/>
    <row r="104" s="281" customFormat="1" x14ac:dyDescent="0.2"/>
    <row r="105" s="281" customFormat="1" x14ac:dyDescent="0.2"/>
    <row r="106" s="281" customFormat="1" x14ac:dyDescent="0.2"/>
    <row r="107" s="281" customFormat="1" x14ac:dyDescent="0.2"/>
    <row r="108" s="281" customFormat="1" x14ac:dyDescent="0.2"/>
    <row r="109" s="281" customFormat="1" x14ac:dyDescent="0.2"/>
    <row r="110" s="281" customFormat="1" x14ac:dyDescent="0.2"/>
  </sheetData>
  <conditionalFormatting sqref="D10:F26 H10:K26">
    <cfRule type="dataBar" priority="8">
      <dataBar>
        <cfvo type="min"/>
        <cfvo type="max"/>
        <color rgb="FFD6007B"/>
      </dataBar>
    </cfRule>
    <cfRule type="dataBar" priority="17">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fRule type="dataBar" priority="15">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fRule type="dataBar" priority="12">
      <dataBar>
        <cfvo type="min"/>
        <cfvo type="max"/>
        <color rgb="FFFF555A"/>
      </dataBar>
    </cfRule>
  </conditionalFormatting>
  <conditionalFormatting sqref="D47:K63">
    <cfRule type="dataBar" priority="9">
      <dataBar>
        <cfvo type="min"/>
        <cfvo type="max"/>
        <color rgb="FF638EC6"/>
      </dataBar>
    </cfRule>
  </conditionalFormatting>
  <conditionalFormatting sqref="D52:K68">
    <cfRule type="dataBar" priority="18">
      <dataBar>
        <cfvo type="min"/>
        <cfvo type="max"/>
        <color rgb="FF638EC6"/>
      </dataBar>
    </cfRule>
  </conditionalFormatting>
  <conditionalFormatting sqref="J45">
    <cfRule type="dataBar" priority="1">
      <dataBar>
        <cfvo type="min"/>
        <cfvo type="max"/>
        <color rgb="FF638EC6"/>
      </dataBar>
    </cfRule>
    <cfRule type="dataBar" priority="2">
      <dataBar>
        <cfvo type="min"/>
        <cfvo type="max"/>
        <color rgb="FFD6007B"/>
      </dataBar>
    </cfRule>
  </conditionalFormatting>
  <conditionalFormatting sqref="J50">
    <cfRule type="dataBar" priority="10">
      <dataBar>
        <cfvo type="min"/>
        <cfvo type="max"/>
        <color rgb="FF638EC6"/>
      </dataBar>
    </cfRule>
    <cfRule type="dataBar" priority="11">
      <dataBar>
        <cfvo type="min"/>
        <cfvo type="max"/>
        <color rgb="FFD6007B"/>
      </dataBar>
    </cfRule>
  </conditionalFormatting>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10"/>
  <sheetViews>
    <sheetView zoomScale="120" zoomScaleNormal="120" workbookViewId="0">
      <selection activeCell="C7" sqref="C7"/>
    </sheetView>
  </sheetViews>
  <sheetFormatPr defaultColWidth="9" defaultRowHeight="10.199999999999999" x14ac:dyDescent="0.2"/>
  <cols>
    <col min="1" max="1" width="13.44140625" style="281" customWidth="1"/>
    <col min="2" max="2" width="11" style="281" customWidth="1"/>
    <col min="3" max="3" width="15.33203125" style="281" customWidth="1"/>
    <col min="4" max="4" width="8.33203125" style="333" customWidth="1"/>
    <col min="5" max="5" width="10.33203125" style="333" bestFit="1" customWidth="1"/>
    <col min="6" max="6" width="13" style="333" bestFit="1" customWidth="1"/>
    <col min="7" max="7" width="11.6640625" style="333" bestFit="1" customWidth="1"/>
    <col min="8" max="8" width="12" style="281" bestFit="1" customWidth="1"/>
    <col min="9" max="10" width="9.21875" style="281" bestFit="1" customWidth="1"/>
    <col min="11" max="11" width="11.5546875" style="281" bestFit="1" customWidth="1"/>
    <col min="12" max="16384" width="9" style="281"/>
  </cols>
  <sheetData>
    <row r="1" spans="1:11" ht="18" thickBot="1" x14ac:dyDescent="0.35">
      <c r="A1" s="273" t="s">
        <v>153</v>
      </c>
      <c r="B1" s="274"/>
      <c r="C1" s="1112" t="str">
        <f>'Simple Explain'!C1</f>
        <v>The FUTURO-Plan 2001 to 2025 - 1 x 14 x 30 for</v>
      </c>
      <c r="E1" s="277"/>
      <c r="F1" s="277"/>
      <c r="G1" s="278" t="str">
        <f>A10</f>
        <v>FIFF Formula</v>
      </c>
      <c r="H1" s="279"/>
      <c r="I1" s="279"/>
      <c r="J1" s="280"/>
    </row>
    <row r="2" spans="1:11" ht="11.4" x14ac:dyDescent="0.2">
      <c r="C2" s="282" t="s">
        <v>0</v>
      </c>
      <c r="D2" s="283"/>
      <c r="E2" s="283"/>
      <c r="F2" s="283"/>
      <c r="G2" s="283"/>
      <c r="H2" s="283"/>
      <c r="I2" s="284"/>
      <c r="J2" s="285"/>
    </row>
    <row r="3" spans="1:11" ht="16.350000000000001" customHeight="1" thickBot="1" x14ac:dyDescent="0.35">
      <c r="A3" s="286" t="s">
        <v>83</v>
      </c>
      <c r="B3" s="287"/>
      <c r="C3" s="288" t="s">
        <v>1</v>
      </c>
      <c r="D3" s="288"/>
      <c r="F3" s="288"/>
      <c r="G3" s="288"/>
      <c r="H3" s="288"/>
      <c r="I3" s="288"/>
      <c r="J3" s="289"/>
    </row>
    <row r="4" spans="1:11" ht="12" thickBot="1" x14ac:dyDescent="0.25">
      <c r="A4" s="290"/>
      <c r="B4" s="291"/>
      <c r="C4" s="876">
        <v>2024</v>
      </c>
      <c r="D4" s="268" t="s">
        <v>2</v>
      </c>
      <c r="E4" s="268" t="s">
        <v>3</v>
      </c>
      <c r="F4" s="268" t="s">
        <v>144</v>
      </c>
      <c r="G4" s="293" t="s">
        <v>5</v>
      </c>
      <c r="H4" s="294" t="s">
        <v>145</v>
      </c>
      <c r="I4" s="294" t="s">
        <v>146</v>
      </c>
      <c r="J4" s="294"/>
      <c r="K4" s="295"/>
    </row>
    <row r="5" spans="1:11" ht="13.8" thickBot="1" x14ac:dyDescent="0.3">
      <c r="A5" s="296"/>
      <c r="B5" s="296"/>
      <c r="C5" s="297" t="s">
        <v>8</v>
      </c>
      <c r="D5" s="518">
        <v>1</v>
      </c>
      <c r="E5" s="1010">
        <f>D5*C6</f>
        <v>1</v>
      </c>
      <c r="F5" s="1010">
        <f>E5*14</f>
        <v>14</v>
      </c>
      <c r="G5" s="884">
        <v>1</v>
      </c>
      <c r="H5" s="1010">
        <f>F5*30</f>
        <v>420</v>
      </c>
      <c r="I5" s="1011">
        <f>E26</f>
        <v>168</v>
      </c>
      <c r="J5" s="1012">
        <f>F26</f>
        <v>252</v>
      </c>
      <c r="K5" s="300"/>
    </row>
    <row r="6" spans="1:11" ht="15.6" x14ac:dyDescent="0.3">
      <c r="A6" s="301" t="s">
        <v>9</v>
      </c>
      <c r="B6" s="302">
        <f>D5*C6</f>
        <v>1</v>
      </c>
      <c r="C6" s="303">
        <f>B7/C7</f>
        <v>1</v>
      </c>
      <c r="D6" s="304" t="s">
        <v>10</v>
      </c>
      <c r="E6" s="305"/>
      <c r="F6" s="305"/>
      <c r="G6" s="1009" t="e" vm="1">
        <v>#VALUE!</v>
      </c>
      <c r="H6" s="271" t="s">
        <v>11</v>
      </c>
      <c r="I6" s="272" t="s">
        <v>12</v>
      </c>
      <c r="J6" s="272" t="s">
        <v>13</v>
      </c>
      <c r="K6" s="306"/>
    </row>
    <row r="7" spans="1:11" ht="14.4" x14ac:dyDescent="0.3">
      <c r="A7" s="307" t="s">
        <v>14</v>
      </c>
      <c r="B7" s="308">
        <v>14</v>
      </c>
      <c r="C7" s="27">
        <v>14</v>
      </c>
      <c r="D7" s="309"/>
      <c r="E7" s="310"/>
      <c r="F7" s="309"/>
      <c r="G7" s="310" cm="1">
        <f t="array" aca="1" ref="G7" ca="1">_FV(G6,"Price")</f>
        <v>1.0319</v>
      </c>
      <c r="H7" s="309"/>
      <c r="I7" s="311"/>
      <c r="J7" s="309"/>
      <c r="K7" s="310"/>
    </row>
    <row r="8" spans="1:11" ht="13.8" thickBot="1" x14ac:dyDescent="0.3">
      <c r="A8" s="312" t="s">
        <v>15</v>
      </c>
      <c r="B8" s="313">
        <f>B7*C8</f>
        <v>420</v>
      </c>
      <c r="C8" s="33">
        <v>30</v>
      </c>
      <c r="D8" s="515" t="s">
        <v>147</v>
      </c>
      <c r="E8" s="314"/>
      <c r="F8" s="314"/>
      <c r="G8" s="315"/>
      <c r="H8" s="515" t="s">
        <v>148</v>
      </c>
      <c r="I8" s="314"/>
      <c r="J8" s="314"/>
      <c r="K8" s="314"/>
    </row>
    <row r="9" spans="1:11" x14ac:dyDescent="0.2">
      <c r="A9" s="316"/>
      <c r="C9" s="317" t="s">
        <v>18</v>
      </c>
      <c r="D9" s="517" t="s">
        <v>191</v>
      </c>
      <c r="E9" s="319" t="s">
        <v>12</v>
      </c>
      <c r="F9" s="320" t="s">
        <v>13</v>
      </c>
      <c r="G9" s="321" t="s">
        <v>18</v>
      </c>
      <c r="H9" s="318" t="s">
        <v>21</v>
      </c>
      <c r="I9" s="318" t="s">
        <v>22</v>
      </c>
      <c r="J9" s="318" t="s">
        <v>23</v>
      </c>
      <c r="K9" s="318" t="s">
        <v>24</v>
      </c>
    </row>
    <row r="10" spans="1:11" ht="14.4" x14ac:dyDescent="0.3">
      <c r="A10" s="322" t="s">
        <v>152</v>
      </c>
      <c r="C10" s="240" t="s">
        <v>25</v>
      </c>
      <c r="D10" s="1013">
        <f>E5</f>
        <v>1</v>
      </c>
      <c r="E10" s="520">
        <f>D10/100*40</f>
        <v>0.4</v>
      </c>
      <c r="F10" s="1014">
        <f>D10/100*60</f>
        <v>0.6</v>
      </c>
      <c r="G10" s="240" t="s">
        <v>25</v>
      </c>
      <c r="H10" s="1013">
        <f>E10/100*35</f>
        <v>0.14000000000000001</v>
      </c>
      <c r="I10" s="520">
        <f>E10/100*10</f>
        <v>0.04</v>
      </c>
      <c r="J10" s="520">
        <f>E10/100*10</f>
        <v>0.04</v>
      </c>
      <c r="K10" s="520">
        <f>E10/100*45</f>
        <v>0.18</v>
      </c>
    </row>
    <row r="11" spans="1:11" x14ac:dyDescent="0.2">
      <c r="C11" s="240" t="s">
        <v>26</v>
      </c>
      <c r="D11" s="1013">
        <f>D10*2</f>
        <v>2</v>
      </c>
      <c r="E11" s="520">
        <f>E10*2</f>
        <v>0.8</v>
      </c>
      <c r="F11" s="1014">
        <f>F10*2</f>
        <v>1.2</v>
      </c>
      <c r="G11" s="240" t="s">
        <v>26</v>
      </c>
      <c r="H11" s="1013">
        <f>H10*2</f>
        <v>0.28000000000000003</v>
      </c>
      <c r="I11" s="520">
        <f>I10*2</f>
        <v>0.08</v>
      </c>
      <c r="J11" s="520">
        <f>J10*2</f>
        <v>0.08</v>
      </c>
      <c r="K11" s="520">
        <f>K10*2</f>
        <v>0.36</v>
      </c>
    </row>
    <row r="12" spans="1:11" ht="14.4" x14ac:dyDescent="0.3">
      <c r="A12" s="322"/>
      <c r="C12" s="240" t="s">
        <v>27</v>
      </c>
      <c r="D12" s="1013">
        <f>D10*3</f>
        <v>3</v>
      </c>
      <c r="E12" s="520">
        <f>E10*3</f>
        <v>1.2000000000000002</v>
      </c>
      <c r="F12" s="1014">
        <f>F10*3</f>
        <v>1.7999999999999998</v>
      </c>
      <c r="G12" s="240" t="s">
        <v>27</v>
      </c>
      <c r="H12" s="1013">
        <f>H10*3</f>
        <v>0.42000000000000004</v>
      </c>
      <c r="I12" s="520">
        <f>I10*3</f>
        <v>0.12</v>
      </c>
      <c r="J12" s="520">
        <f>J10*3</f>
        <v>0.12</v>
      </c>
      <c r="K12" s="520">
        <f>K10*3</f>
        <v>0.54</v>
      </c>
    </row>
    <row r="13" spans="1:11" x14ac:dyDescent="0.2">
      <c r="C13" s="240" t="s">
        <v>28</v>
      </c>
      <c r="D13" s="1013">
        <f>D10*6</f>
        <v>6</v>
      </c>
      <c r="E13" s="520">
        <f>E10*6</f>
        <v>2.4000000000000004</v>
      </c>
      <c r="F13" s="1014">
        <f>F10*6</f>
        <v>3.5999999999999996</v>
      </c>
      <c r="G13" s="240" t="s">
        <v>28</v>
      </c>
      <c r="H13" s="1013">
        <f>H10*6</f>
        <v>0.84000000000000008</v>
      </c>
      <c r="I13" s="520">
        <f>I10*6</f>
        <v>0.24</v>
      </c>
      <c r="J13" s="520">
        <f>J10*6</f>
        <v>0.24</v>
      </c>
      <c r="K13" s="520">
        <f>K10*6</f>
        <v>1.08</v>
      </c>
    </row>
    <row r="14" spans="1:11" x14ac:dyDescent="0.2">
      <c r="A14" s="324"/>
      <c r="B14" s="324"/>
      <c r="C14" s="240" t="s">
        <v>29</v>
      </c>
      <c r="D14" s="1013">
        <f>D10*12</f>
        <v>12</v>
      </c>
      <c r="E14" s="520">
        <f>E10*12</f>
        <v>4.8000000000000007</v>
      </c>
      <c r="F14" s="1014">
        <f>F10*12</f>
        <v>7.1999999999999993</v>
      </c>
      <c r="G14" s="240" t="s">
        <v>29</v>
      </c>
      <c r="H14" s="1013">
        <f>H10*12</f>
        <v>1.6800000000000002</v>
      </c>
      <c r="I14" s="520">
        <f>I10*12</f>
        <v>0.48</v>
      </c>
      <c r="J14" s="520">
        <f>J10*12</f>
        <v>0.48</v>
      </c>
      <c r="K14" s="520">
        <f>K10*12</f>
        <v>2.16</v>
      </c>
    </row>
    <row r="15" spans="1:11" x14ac:dyDescent="0.2">
      <c r="A15" s="324"/>
      <c r="B15" s="325"/>
      <c r="C15" s="244" t="s">
        <v>30</v>
      </c>
      <c r="D15" s="1015">
        <f>D10*14</f>
        <v>14</v>
      </c>
      <c r="E15" s="1016">
        <f>E10*14</f>
        <v>5.6000000000000005</v>
      </c>
      <c r="F15" s="1017">
        <f>F10*14</f>
        <v>8.4</v>
      </c>
      <c r="G15" s="244" t="s">
        <v>30</v>
      </c>
      <c r="H15" s="1015">
        <f>H10*14</f>
        <v>1.9600000000000002</v>
      </c>
      <c r="I15" s="1016">
        <f>I10*14</f>
        <v>0.56000000000000005</v>
      </c>
      <c r="J15" s="1016">
        <f>J10*14</f>
        <v>0.56000000000000005</v>
      </c>
      <c r="K15" s="1016">
        <f>K10*14</f>
        <v>2.52</v>
      </c>
    </row>
    <row r="16" spans="1:11" ht="12.9" customHeight="1" x14ac:dyDescent="0.2">
      <c r="A16" s="324"/>
      <c r="B16" s="327"/>
      <c r="C16" s="240" t="s">
        <v>31</v>
      </c>
      <c r="D16" s="1013">
        <f>D15*2</f>
        <v>28</v>
      </c>
      <c r="E16" s="520">
        <f>E15*2</f>
        <v>11.200000000000001</v>
      </c>
      <c r="F16" s="1014">
        <f>F15*2</f>
        <v>16.8</v>
      </c>
      <c r="G16" s="240" t="s">
        <v>31</v>
      </c>
      <c r="H16" s="1013">
        <f>H15*2</f>
        <v>3.9200000000000004</v>
      </c>
      <c r="I16" s="520">
        <f>I15*2</f>
        <v>1.1200000000000001</v>
      </c>
      <c r="J16" s="520">
        <f>J15*2</f>
        <v>1.1200000000000001</v>
      </c>
      <c r="K16" s="520">
        <f>K15*2</f>
        <v>5.04</v>
      </c>
    </row>
    <row r="17" spans="2:11" x14ac:dyDescent="0.2">
      <c r="C17" s="240" t="s">
        <v>32</v>
      </c>
      <c r="D17" s="1013">
        <f>D16+D15</f>
        <v>42</v>
      </c>
      <c r="E17" s="520">
        <f>E16+E15</f>
        <v>16.8</v>
      </c>
      <c r="F17" s="1014">
        <f>F16+F15</f>
        <v>25.200000000000003</v>
      </c>
      <c r="G17" s="240" t="s">
        <v>32</v>
      </c>
      <c r="H17" s="1013">
        <f>H16+H15</f>
        <v>5.8800000000000008</v>
      </c>
      <c r="I17" s="520">
        <f>I16+I15</f>
        <v>1.6800000000000002</v>
      </c>
      <c r="J17" s="520">
        <f>J16+J15</f>
        <v>1.6800000000000002</v>
      </c>
      <c r="K17" s="520">
        <f>K16+K15</f>
        <v>7.5600000000000005</v>
      </c>
    </row>
    <row r="18" spans="2:11" x14ac:dyDescent="0.2">
      <c r="C18" s="240" t="s">
        <v>33</v>
      </c>
      <c r="D18" s="1013">
        <f>D16*2</f>
        <v>56</v>
      </c>
      <c r="E18" s="520">
        <f>E16+E16</f>
        <v>22.400000000000002</v>
      </c>
      <c r="F18" s="1014">
        <f>F16+F16</f>
        <v>33.6</v>
      </c>
      <c r="G18" s="240" t="s">
        <v>33</v>
      </c>
      <c r="H18" s="1013">
        <f>H16+H16</f>
        <v>7.8400000000000007</v>
      </c>
      <c r="I18" s="520">
        <f>I16+I16</f>
        <v>2.2400000000000002</v>
      </c>
      <c r="J18" s="520">
        <f>J16+J16</f>
        <v>2.2400000000000002</v>
      </c>
      <c r="K18" s="520">
        <f>K16+K16</f>
        <v>10.08</v>
      </c>
    </row>
    <row r="19" spans="2:11" x14ac:dyDescent="0.2">
      <c r="C19" s="240" t="s">
        <v>34</v>
      </c>
      <c r="D19" s="1013">
        <f>D17+D16</f>
        <v>70</v>
      </c>
      <c r="E19" s="520">
        <f>E17+E16</f>
        <v>28</v>
      </c>
      <c r="F19" s="1014">
        <f>F16+F17</f>
        <v>42</v>
      </c>
      <c r="G19" s="240" t="s">
        <v>34</v>
      </c>
      <c r="H19" s="1013">
        <f>H17+H16</f>
        <v>9.8000000000000007</v>
      </c>
      <c r="I19" s="520">
        <f>I16+I17</f>
        <v>2.8000000000000003</v>
      </c>
      <c r="J19" s="520">
        <f>J16+J17</f>
        <v>2.8000000000000003</v>
      </c>
      <c r="K19" s="520">
        <f>K18+K15</f>
        <v>12.6</v>
      </c>
    </row>
    <row r="20" spans="2:11" x14ac:dyDescent="0.2">
      <c r="C20" s="240" t="s">
        <v>35</v>
      </c>
      <c r="D20" s="1013">
        <f>D17*2</f>
        <v>84</v>
      </c>
      <c r="E20" s="520">
        <f>E17+E17</f>
        <v>33.6</v>
      </c>
      <c r="F20" s="1014">
        <f>F17+F17</f>
        <v>50.400000000000006</v>
      </c>
      <c r="G20" s="240" t="s">
        <v>35</v>
      </c>
      <c r="H20" s="1013">
        <f>H17+H17</f>
        <v>11.760000000000002</v>
      </c>
      <c r="I20" s="520">
        <f>I17+I17</f>
        <v>3.3600000000000003</v>
      </c>
      <c r="J20" s="520">
        <f>J17+J17</f>
        <v>3.3600000000000003</v>
      </c>
      <c r="K20" s="520">
        <f>K19+K15</f>
        <v>15.12</v>
      </c>
    </row>
    <row r="21" spans="2:11" x14ac:dyDescent="0.2">
      <c r="C21" s="240" t="s">
        <v>36</v>
      </c>
      <c r="D21" s="1013">
        <f>D18+D17</f>
        <v>98</v>
      </c>
      <c r="E21" s="520">
        <f>E18+E17</f>
        <v>39.200000000000003</v>
      </c>
      <c r="F21" s="1014">
        <f>F18+F17</f>
        <v>58.800000000000004</v>
      </c>
      <c r="G21" s="240" t="s">
        <v>36</v>
      </c>
      <c r="H21" s="1013">
        <f>H17+H18</f>
        <v>13.720000000000002</v>
      </c>
      <c r="I21" s="520">
        <f>I18+I17</f>
        <v>3.9200000000000004</v>
      </c>
      <c r="J21" s="520">
        <f>J18+J17</f>
        <v>3.9200000000000004</v>
      </c>
      <c r="K21" s="520">
        <f>K20+K15</f>
        <v>17.64</v>
      </c>
    </row>
    <row r="22" spans="2:11" x14ac:dyDescent="0.2">
      <c r="C22" s="240" t="s">
        <v>37</v>
      </c>
      <c r="D22" s="1013">
        <f>D18+D18</f>
        <v>112</v>
      </c>
      <c r="E22" s="520">
        <f>E18+E18</f>
        <v>44.800000000000004</v>
      </c>
      <c r="F22" s="1014">
        <f>F18+F18</f>
        <v>67.2</v>
      </c>
      <c r="G22" s="240" t="s">
        <v>37</v>
      </c>
      <c r="H22" s="1013">
        <f>H18+H18</f>
        <v>15.680000000000001</v>
      </c>
      <c r="I22" s="520">
        <f>I18+I18</f>
        <v>4.4800000000000004</v>
      </c>
      <c r="J22" s="520">
        <f>J18+J18</f>
        <v>4.4800000000000004</v>
      </c>
      <c r="K22" s="520">
        <f>K21+K15</f>
        <v>20.16</v>
      </c>
    </row>
    <row r="23" spans="2:11" x14ac:dyDescent="0.2">
      <c r="C23" s="240" t="s">
        <v>38</v>
      </c>
      <c r="D23" s="1013">
        <f>D18+D19</f>
        <v>126</v>
      </c>
      <c r="E23" s="520">
        <f>E19+E18</f>
        <v>50.400000000000006</v>
      </c>
      <c r="F23" s="1014">
        <f>F19+F18</f>
        <v>75.599999999999994</v>
      </c>
      <c r="G23" s="240" t="s">
        <v>38</v>
      </c>
      <c r="H23" s="1013">
        <f>H18+H19</f>
        <v>17.64</v>
      </c>
      <c r="I23" s="520">
        <f>I19+I18</f>
        <v>5.0400000000000009</v>
      </c>
      <c r="J23" s="520">
        <f>J19+J18</f>
        <v>5.0400000000000009</v>
      </c>
      <c r="K23" s="520">
        <f>K22+K15</f>
        <v>22.68</v>
      </c>
    </row>
    <row r="24" spans="2:11" x14ac:dyDescent="0.2">
      <c r="C24" s="240" t="s">
        <v>39</v>
      </c>
      <c r="D24" s="1013">
        <f>D15*10</f>
        <v>140</v>
      </c>
      <c r="E24" s="520">
        <f>E19+E19</f>
        <v>56</v>
      </c>
      <c r="F24" s="1014">
        <f>F19+F19</f>
        <v>84</v>
      </c>
      <c r="G24" s="240" t="s">
        <v>39</v>
      </c>
      <c r="H24" s="1013">
        <f>H19+H19</f>
        <v>19.600000000000001</v>
      </c>
      <c r="I24" s="520">
        <f>I19+I19</f>
        <v>5.6000000000000005</v>
      </c>
      <c r="J24" s="520">
        <f>J19+J19</f>
        <v>5.6000000000000005</v>
      </c>
      <c r="K24" s="520">
        <f>K23+K15</f>
        <v>25.2</v>
      </c>
    </row>
    <row r="25" spans="2:11" x14ac:dyDescent="0.2">
      <c r="C25" s="240" t="s">
        <v>40</v>
      </c>
      <c r="D25" s="1013">
        <f>D24*2</f>
        <v>280</v>
      </c>
      <c r="E25" s="520">
        <f>E24*2</f>
        <v>112</v>
      </c>
      <c r="F25" s="1014">
        <f>F24*2</f>
        <v>168</v>
      </c>
      <c r="G25" s="240" t="s">
        <v>40</v>
      </c>
      <c r="H25" s="1013">
        <f>H24*2</f>
        <v>39.200000000000003</v>
      </c>
      <c r="I25" s="520">
        <f>I24*2</f>
        <v>11.200000000000001</v>
      </c>
      <c r="J25" s="520">
        <f>J24*2</f>
        <v>11.200000000000001</v>
      </c>
      <c r="K25" s="520">
        <f>K24*2</f>
        <v>50.4</v>
      </c>
    </row>
    <row r="26" spans="2:11" ht="10.8" thickBot="1" x14ac:dyDescent="0.25">
      <c r="C26" s="245" t="s">
        <v>41</v>
      </c>
      <c r="D26" s="1018">
        <f>D25+D24</f>
        <v>420</v>
      </c>
      <c r="E26" s="522">
        <f>E25+E24</f>
        <v>168</v>
      </c>
      <c r="F26" s="1019">
        <f>F25+F24</f>
        <v>252</v>
      </c>
      <c r="G26" s="329" t="s">
        <v>41</v>
      </c>
      <c r="H26" s="1018">
        <f>H25+H24</f>
        <v>58.800000000000004</v>
      </c>
      <c r="I26" s="520">
        <f>I25+I24</f>
        <v>16.8</v>
      </c>
      <c r="J26" s="520">
        <f>J25+J24</f>
        <v>16.8</v>
      </c>
      <c r="K26" s="520">
        <f>K25+K24</f>
        <v>75.599999999999994</v>
      </c>
    </row>
    <row r="27" spans="2:11" x14ac:dyDescent="0.2">
      <c r="B27" s="330" t="s">
        <v>142</v>
      </c>
      <c r="C27" s="331"/>
      <c r="D27" s="269"/>
      <c r="E27" s="269"/>
      <c r="F27" s="269"/>
      <c r="G27" s="269"/>
      <c r="H27" s="332"/>
      <c r="I27" s="333"/>
      <c r="J27" s="333"/>
      <c r="K27" s="333"/>
    </row>
    <row r="28" spans="2:11" x14ac:dyDescent="0.2">
      <c r="C28" s="334" t="s">
        <v>42</v>
      </c>
      <c r="D28" s="519">
        <v>0.04</v>
      </c>
      <c r="E28" s="519">
        <v>0.05</v>
      </c>
      <c r="F28" s="519">
        <v>0.06</v>
      </c>
      <c r="G28" s="519">
        <v>7.0000000000000007E-2</v>
      </c>
      <c r="H28" s="519">
        <v>0.08</v>
      </c>
      <c r="I28" s="519">
        <v>0.09</v>
      </c>
      <c r="J28" s="519">
        <v>0.1</v>
      </c>
      <c r="K28" s="335" t="s">
        <v>43</v>
      </c>
    </row>
    <row r="29" spans="2:11" x14ac:dyDescent="0.2">
      <c r="B29" s="336" t="s">
        <v>44</v>
      </c>
      <c r="C29" s="220">
        <f>D26</f>
        <v>420</v>
      </c>
      <c r="D29" s="213">
        <f>C29/100*4</f>
        <v>16.8</v>
      </c>
      <c r="E29" s="213">
        <f>C29/100*5</f>
        <v>21</v>
      </c>
      <c r="F29" s="520">
        <f>C29/100*6</f>
        <v>25.200000000000003</v>
      </c>
      <c r="G29" s="520">
        <f>C29/100*7</f>
        <v>29.400000000000002</v>
      </c>
      <c r="H29" s="520">
        <f>C29/100*8</f>
        <v>33.6</v>
      </c>
      <c r="I29" s="520">
        <f>C29/100*9</f>
        <v>37.800000000000004</v>
      </c>
      <c r="J29" s="520">
        <f>C29/100*10</f>
        <v>42</v>
      </c>
      <c r="K29" s="246"/>
    </row>
    <row r="30" spans="2:11" x14ac:dyDescent="0.2">
      <c r="B30" s="337" t="s">
        <v>45</v>
      </c>
      <c r="C30" s="516" t="s">
        <v>143</v>
      </c>
      <c r="D30" s="214">
        <f>D15</f>
        <v>14</v>
      </c>
      <c r="E30" s="214">
        <f>D15</f>
        <v>14</v>
      </c>
      <c r="F30" s="521">
        <f>D15</f>
        <v>14</v>
      </c>
      <c r="G30" s="521">
        <f>D15</f>
        <v>14</v>
      </c>
      <c r="H30" s="521">
        <f>D15</f>
        <v>14</v>
      </c>
      <c r="I30" s="521">
        <f>D15</f>
        <v>14</v>
      </c>
      <c r="J30" s="521">
        <f>D15</f>
        <v>14</v>
      </c>
      <c r="K30" s="246"/>
    </row>
    <row r="31" spans="2:11" x14ac:dyDescent="0.2">
      <c r="B31" s="337" t="s">
        <v>47</v>
      </c>
      <c r="C31" s="338" t="s">
        <v>48</v>
      </c>
      <c r="D31" s="213">
        <f t="shared" ref="D31:J31" si="0">D29-D30</f>
        <v>2.8000000000000007</v>
      </c>
      <c r="E31" s="213">
        <f t="shared" si="0"/>
        <v>7</v>
      </c>
      <c r="F31" s="520">
        <f t="shared" si="0"/>
        <v>11.200000000000003</v>
      </c>
      <c r="G31" s="520">
        <f t="shared" si="0"/>
        <v>15.400000000000002</v>
      </c>
      <c r="H31" s="520">
        <f t="shared" si="0"/>
        <v>19.600000000000001</v>
      </c>
      <c r="I31" s="520">
        <f t="shared" si="0"/>
        <v>23.800000000000004</v>
      </c>
      <c r="J31" s="520">
        <f t="shared" si="0"/>
        <v>28</v>
      </c>
      <c r="K31" s="246"/>
    </row>
    <row r="32" spans="2:11" ht="10.8" thickBot="1" x14ac:dyDescent="0.25">
      <c r="B32" s="339"/>
      <c r="C32" s="453" t="s">
        <v>161</v>
      </c>
      <c r="D32" s="215">
        <f t="shared" ref="D32:J32" si="1">D31/100*10</f>
        <v>0.28000000000000008</v>
      </c>
      <c r="E32" s="215">
        <f t="shared" si="1"/>
        <v>0.70000000000000007</v>
      </c>
      <c r="F32" s="522">
        <f t="shared" si="1"/>
        <v>1.1200000000000003</v>
      </c>
      <c r="G32" s="522">
        <f t="shared" si="1"/>
        <v>1.5400000000000003</v>
      </c>
      <c r="H32" s="522">
        <f t="shared" si="1"/>
        <v>1.96</v>
      </c>
      <c r="I32" s="522">
        <f t="shared" si="1"/>
        <v>2.3800000000000003</v>
      </c>
      <c r="J32" s="522">
        <f t="shared" si="1"/>
        <v>2.8000000000000003</v>
      </c>
      <c r="K32" s="247"/>
    </row>
    <row r="33" spans="2:11" x14ac:dyDescent="0.2">
      <c r="B33" s="340" t="s">
        <v>50</v>
      </c>
      <c r="C33" s="341" t="s">
        <v>51</v>
      </c>
      <c r="D33" s="248">
        <f t="shared" ref="D33:J36" si="2">D29*30</f>
        <v>504</v>
      </c>
      <c r="E33" s="248">
        <f t="shared" si="2"/>
        <v>630</v>
      </c>
      <c r="F33" s="523">
        <f t="shared" si="2"/>
        <v>756.00000000000011</v>
      </c>
      <c r="G33" s="523">
        <f t="shared" si="2"/>
        <v>882.00000000000011</v>
      </c>
      <c r="H33" s="523">
        <f t="shared" si="2"/>
        <v>1008</v>
      </c>
      <c r="I33" s="523">
        <f t="shared" si="2"/>
        <v>1134.0000000000002</v>
      </c>
      <c r="J33" s="524">
        <f t="shared" si="2"/>
        <v>1260</v>
      </c>
      <c r="K33" s="250"/>
    </row>
    <row r="34" spans="2:11" x14ac:dyDescent="0.2">
      <c r="B34" s="342" t="s">
        <v>50</v>
      </c>
      <c r="C34" s="343" t="s">
        <v>52</v>
      </c>
      <c r="D34" s="216">
        <f t="shared" si="2"/>
        <v>420</v>
      </c>
      <c r="E34" s="216">
        <f t="shared" si="2"/>
        <v>420</v>
      </c>
      <c r="F34" s="525">
        <f t="shared" si="2"/>
        <v>420</v>
      </c>
      <c r="G34" s="525">
        <f t="shared" si="2"/>
        <v>420</v>
      </c>
      <c r="H34" s="525">
        <f t="shared" si="2"/>
        <v>420</v>
      </c>
      <c r="I34" s="525">
        <f t="shared" si="2"/>
        <v>420</v>
      </c>
      <c r="J34" s="526">
        <f t="shared" si="2"/>
        <v>420</v>
      </c>
      <c r="K34" s="251"/>
    </row>
    <row r="35" spans="2:11" x14ac:dyDescent="0.2">
      <c r="B35" s="344" t="s">
        <v>50</v>
      </c>
      <c r="C35" s="345" t="s">
        <v>53</v>
      </c>
      <c r="D35" s="218">
        <f t="shared" si="2"/>
        <v>84.000000000000028</v>
      </c>
      <c r="E35" s="218">
        <f t="shared" si="2"/>
        <v>210</v>
      </c>
      <c r="F35" s="527">
        <f t="shared" si="2"/>
        <v>336.00000000000011</v>
      </c>
      <c r="G35" s="527">
        <f t="shared" si="2"/>
        <v>462.00000000000006</v>
      </c>
      <c r="H35" s="527">
        <f t="shared" si="2"/>
        <v>588</v>
      </c>
      <c r="I35" s="527">
        <f t="shared" si="2"/>
        <v>714.00000000000011</v>
      </c>
      <c r="J35" s="528">
        <f t="shared" si="2"/>
        <v>840</v>
      </c>
      <c r="K35" s="252"/>
    </row>
    <row r="36" spans="2:11" ht="10.8" thickBot="1" x14ac:dyDescent="0.25">
      <c r="B36" s="346" t="s">
        <v>50</v>
      </c>
      <c r="C36" s="347" t="s">
        <v>49</v>
      </c>
      <c r="D36" s="253">
        <f t="shared" si="2"/>
        <v>8.4000000000000021</v>
      </c>
      <c r="E36" s="253">
        <f t="shared" si="2"/>
        <v>21.000000000000004</v>
      </c>
      <c r="F36" s="529">
        <f t="shared" si="2"/>
        <v>33.600000000000009</v>
      </c>
      <c r="G36" s="529">
        <f t="shared" si="2"/>
        <v>46.20000000000001</v>
      </c>
      <c r="H36" s="529">
        <f t="shared" si="2"/>
        <v>58.8</v>
      </c>
      <c r="I36" s="529">
        <f t="shared" si="2"/>
        <v>71.400000000000006</v>
      </c>
      <c r="J36" s="529">
        <f t="shared" si="2"/>
        <v>84.000000000000014</v>
      </c>
      <c r="K36" s="254"/>
    </row>
    <row r="37" spans="2:11" x14ac:dyDescent="0.2">
      <c r="B37" s="348"/>
      <c r="C37" s="349" t="s">
        <v>54</v>
      </c>
      <c r="D37" s="350">
        <f t="shared" ref="D37:J37" si="3">D31</f>
        <v>2.8000000000000007</v>
      </c>
      <c r="E37" s="255">
        <f t="shared" si="3"/>
        <v>7</v>
      </c>
      <c r="F37" s="530">
        <f t="shared" si="3"/>
        <v>11.200000000000003</v>
      </c>
      <c r="G37" s="530">
        <f t="shared" si="3"/>
        <v>15.400000000000002</v>
      </c>
      <c r="H37" s="530">
        <f t="shared" si="3"/>
        <v>19.600000000000001</v>
      </c>
      <c r="I37" s="530">
        <f t="shared" si="3"/>
        <v>23.800000000000004</v>
      </c>
      <c r="J37" s="530">
        <f t="shared" si="3"/>
        <v>28</v>
      </c>
      <c r="K37" s="256"/>
    </row>
    <row r="38" spans="2:11" ht="11.4" x14ac:dyDescent="0.2">
      <c r="B38" s="351"/>
      <c r="C38" s="352" t="s">
        <v>55</v>
      </c>
      <c r="D38" s="531">
        <f t="shared" ref="D38:J38" si="4">D37/100*20</f>
        <v>0.56000000000000016</v>
      </c>
      <c r="E38" s="532">
        <f t="shared" si="4"/>
        <v>1.4000000000000001</v>
      </c>
      <c r="F38" s="532">
        <f t="shared" si="4"/>
        <v>2.2400000000000007</v>
      </c>
      <c r="G38" s="532">
        <f t="shared" si="4"/>
        <v>3.0800000000000005</v>
      </c>
      <c r="H38" s="532">
        <f t="shared" si="4"/>
        <v>3.92</v>
      </c>
      <c r="I38" s="532">
        <f t="shared" si="4"/>
        <v>4.7600000000000007</v>
      </c>
      <c r="J38" s="532">
        <f t="shared" si="4"/>
        <v>5.6000000000000005</v>
      </c>
      <c r="K38" s="258"/>
    </row>
    <row r="39" spans="2:11" ht="13.2" x14ac:dyDescent="0.25">
      <c r="B39" s="353"/>
      <c r="C39" s="354" t="s">
        <v>56</v>
      </c>
      <c r="D39" s="531">
        <f t="shared" ref="D39:J39" si="5">D37/100*40</f>
        <v>1.1200000000000003</v>
      </c>
      <c r="E39" s="532">
        <f t="shared" si="5"/>
        <v>2.8000000000000003</v>
      </c>
      <c r="F39" s="532">
        <f t="shared" si="5"/>
        <v>4.4800000000000013</v>
      </c>
      <c r="G39" s="532">
        <f t="shared" si="5"/>
        <v>6.160000000000001</v>
      </c>
      <c r="H39" s="532">
        <f t="shared" si="5"/>
        <v>7.84</v>
      </c>
      <c r="I39" s="532">
        <f t="shared" si="5"/>
        <v>9.5200000000000014</v>
      </c>
      <c r="J39" s="532">
        <f t="shared" si="5"/>
        <v>11.200000000000001</v>
      </c>
      <c r="K39" s="259"/>
    </row>
    <row r="40" spans="2:11" ht="11.4" x14ac:dyDescent="0.2">
      <c r="B40" s="351"/>
      <c r="C40" s="352" t="s">
        <v>57</v>
      </c>
      <c r="D40" s="531">
        <f t="shared" ref="D40:J40" si="6">D37/100*40</f>
        <v>1.1200000000000003</v>
      </c>
      <c r="E40" s="532">
        <f t="shared" si="6"/>
        <v>2.8000000000000003</v>
      </c>
      <c r="F40" s="532">
        <f t="shared" si="6"/>
        <v>4.4800000000000013</v>
      </c>
      <c r="G40" s="532">
        <f t="shared" si="6"/>
        <v>6.160000000000001</v>
      </c>
      <c r="H40" s="532">
        <f t="shared" si="6"/>
        <v>7.84</v>
      </c>
      <c r="I40" s="532">
        <f t="shared" si="6"/>
        <v>9.5200000000000014</v>
      </c>
      <c r="J40" s="532">
        <f t="shared" si="6"/>
        <v>11.200000000000001</v>
      </c>
      <c r="K40" s="259"/>
    </row>
    <row r="41" spans="2:11" s="357" customFormat="1" ht="11.4" x14ac:dyDescent="0.2">
      <c r="B41" s="355"/>
      <c r="C41" s="356" t="s">
        <v>58</v>
      </c>
      <c r="D41" s="533">
        <f>D37/100*4</f>
        <v>0.11200000000000003</v>
      </c>
      <c r="E41" s="534">
        <f>E37/100*5</f>
        <v>0.35000000000000003</v>
      </c>
      <c r="F41" s="534">
        <f>F37/100*6</f>
        <v>0.67200000000000015</v>
      </c>
      <c r="G41" s="534">
        <f>F37/100*7</f>
        <v>0.78400000000000025</v>
      </c>
      <c r="H41" s="534">
        <f>F37/100*8</f>
        <v>0.89600000000000024</v>
      </c>
      <c r="I41" s="534">
        <f>F37/100*9</f>
        <v>1.0080000000000002</v>
      </c>
      <c r="J41" s="534">
        <f>F37/100*10</f>
        <v>1.1200000000000003</v>
      </c>
      <c r="K41" s="262"/>
    </row>
    <row r="42" spans="2:11" ht="11.4" x14ac:dyDescent="0.2">
      <c r="B42" s="351"/>
      <c r="C42" s="358" t="s">
        <v>59</v>
      </c>
      <c r="D42" s="535">
        <f t="shared" ref="D42:J42" si="7">D37+D41</f>
        <v>2.9120000000000008</v>
      </c>
      <c r="E42" s="536">
        <f t="shared" si="7"/>
        <v>7.35</v>
      </c>
      <c r="F42" s="536">
        <f t="shared" si="7"/>
        <v>11.872000000000003</v>
      </c>
      <c r="G42" s="536">
        <f t="shared" si="7"/>
        <v>16.184000000000001</v>
      </c>
      <c r="H42" s="536">
        <f t="shared" si="7"/>
        <v>20.496000000000002</v>
      </c>
      <c r="I42" s="536">
        <f t="shared" si="7"/>
        <v>24.808000000000003</v>
      </c>
      <c r="J42" s="536">
        <f t="shared" si="7"/>
        <v>29.12</v>
      </c>
      <c r="K42" s="265"/>
    </row>
    <row r="43" spans="2:11" ht="11.4" x14ac:dyDescent="0.2">
      <c r="B43" s="359"/>
      <c r="C43" s="360" t="s">
        <v>60</v>
      </c>
      <c r="D43" s="537">
        <f>D35*D28</f>
        <v>3.3600000000000012</v>
      </c>
      <c r="E43" s="537">
        <f t="shared" ref="E43:J43" si="8">E35*E28</f>
        <v>10.5</v>
      </c>
      <c r="F43" s="537">
        <f t="shared" si="8"/>
        <v>20.160000000000007</v>
      </c>
      <c r="G43" s="537">
        <f t="shared" si="8"/>
        <v>32.340000000000011</v>
      </c>
      <c r="H43" s="537">
        <f t="shared" si="8"/>
        <v>47.04</v>
      </c>
      <c r="I43" s="537">
        <f t="shared" si="8"/>
        <v>64.260000000000005</v>
      </c>
      <c r="J43" s="537">
        <f t="shared" si="8"/>
        <v>84</v>
      </c>
      <c r="K43" s="361"/>
    </row>
    <row r="44" spans="2:11" ht="12" thickBot="1" x14ac:dyDescent="0.25">
      <c r="B44" s="359"/>
      <c r="C44" s="360" t="s">
        <v>61</v>
      </c>
      <c r="D44" s="538">
        <f>D35+D43</f>
        <v>87.360000000000028</v>
      </c>
      <c r="E44" s="538">
        <f t="shared" ref="E44:J44" si="9">E35+E43</f>
        <v>220.5</v>
      </c>
      <c r="F44" s="538">
        <f t="shared" si="9"/>
        <v>356.16000000000014</v>
      </c>
      <c r="G44" s="538">
        <f t="shared" si="9"/>
        <v>494.34000000000009</v>
      </c>
      <c r="H44" s="538">
        <f t="shared" si="9"/>
        <v>635.04</v>
      </c>
      <c r="I44" s="538">
        <f t="shared" si="9"/>
        <v>778.2600000000001</v>
      </c>
      <c r="J44" s="538">
        <f t="shared" si="9"/>
        <v>924</v>
      </c>
      <c r="K44" s="331"/>
    </row>
    <row r="45" spans="2:11" ht="13.8" thickBot="1" x14ac:dyDescent="0.3">
      <c r="D45" s="362" t="s">
        <v>149</v>
      </c>
      <c r="E45" s="362"/>
      <c r="F45" s="362"/>
      <c r="G45" s="362"/>
      <c r="H45" s="363"/>
      <c r="I45" s="364" t="s">
        <v>66</v>
      </c>
      <c r="J45" s="1022">
        <f>F10</f>
        <v>0.6</v>
      </c>
      <c r="K45" s="366" t="s">
        <v>67</v>
      </c>
    </row>
    <row r="46" spans="2:11" ht="10.8" thickBot="1" x14ac:dyDescent="0.25">
      <c r="C46" s="367" t="s">
        <v>18</v>
      </c>
      <c r="D46" s="318" t="s">
        <v>68</v>
      </c>
      <c r="E46" s="318" t="s">
        <v>69</v>
      </c>
      <c r="F46" s="318" t="s">
        <v>70</v>
      </c>
      <c r="G46" s="318" t="s">
        <v>71</v>
      </c>
      <c r="H46" s="517" t="s">
        <v>150</v>
      </c>
      <c r="I46" s="318" t="s">
        <v>73</v>
      </c>
      <c r="J46" s="368" t="s">
        <v>74</v>
      </c>
      <c r="K46" s="368" t="s">
        <v>75</v>
      </c>
    </row>
    <row r="47" spans="2:11" x14ac:dyDescent="0.2">
      <c r="C47" s="240" t="s">
        <v>25</v>
      </c>
      <c r="D47" s="1013">
        <f>F10/100*30</f>
        <v>0.18</v>
      </c>
      <c r="E47" s="520">
        <f>F10/100*15</f>
        <v>0.09</v>
      </c>
      <c r="F47" s="520">
        <f>F10/100*10</f>
        <v>0.06</v>
      </c>
      <c r="G47" s="520">
        <f>F10/100*15</f>
        <v>0.09</v>
      </c>
      <c r="H47" s="520">
        <f>F10/100*8</f>
        <v>4.8000000000000001E-2</v>
      </c>
      <c r="I47" s="520">
        <f>F10/100*6</f>
        <v>3.6000000000000004E-2</v>
      </c>
      <c r="J47" s="520">
        <f>F10/100*6</f>
        <v>3.6000000000000004E-2</v>
      </c>
      <c r="K47" s="520">
        <f>F10/100*10</f>
        <v>0.06</v>
      </c>
    </row>
    <row r="48" spans="2:11" x14ac:dyDescent="0.2">
      <c r="C48" s="240" t="s">
        <v>26</v>
      </c>
      <c r="D48" s="1013">
        <f t="shared" ref="D48:K48" si="10">D47*2</f>
        <v>0.36</v>
      </c>
      <c r="E48" s="520">
        <f t="shared" si="10"/>
        <v>0.18</v>
      </c>
      <c r="F48" s="520">
        <f t="shared" si="10"/>
        <v>0.12</v>
      </c>
      <c r="G48" s="520">
        <f t="shared" si="10"/>
        <v>0.18</v>
      </c>
      <c r="H48" s="520">
        <f t="shared" si="10"/>
        <v>9.6000000000000002E-2</v>
      </c>
      <c r="I48" s="520">
        <f t="shared" si="10"/>
        <v>7.2000000000000008E-2</v>
      </c>
      <c r="J48" s="520">
        <f t="shared" si="10"/>
        <v>7.2000000000000008E-2</v>
      </c>
      <c r="K48" s="520">
        <f t="shared" si="10"/>
        <v>0.12</v>
      </c>
    </row>
    <row r="49" spans="3:11" x14ac:dyDescent="0.2">
      <c r="C49" s="240" t="s">
        <v>27</v>
      </c>
      <c r="D49" s="1013">
        <f t="shared" ref="D49:K49" si="11">D47*3</f>
        <v>0.54</v>
      </c>
      <c r="E49" s="520">
        <f t="shared" si="11"/>
        <v>0.27</v>
      </c>
      <c r="F49" s="520">
        <f t="shared" si="11"/>
        <v>0.18</v>
      </c>
      <c r="G49" s="520">
        <f t="shared" si="11"/>
        <v>0.27</v>
      </c>
      <c r="H49" s="520">
        <f t="shared" si="11"/>
        <v>0.14400000000000002</v>
      </c>
      <c r="I49" s="520">
        <f t="shared" si="11"/>
        <v>0.10800000000000001</v>
      </c>
      <c r="J49" s="520">
        <f t="shared" si="11"/>
        <v>0.10800000000000001</v>
      </c>
      <c r="K49" s="520">
        <f t="shared" si="11"/>
        <v>0.18</v>
      </c>
    </row>
    <row r="50" spans="3:11" x14ac:dyDescent="0.2">
      <c r="C50" s="240" t="s">
        <v>28</v>
      </c>
      <c r="D50" s="1013">
        <f t="shared" ref="D50:K50" si="12">D47*6</f>
        <v>1.08</v>
      </c>
      <c r="E50" s="520">
        <f t="shared" si="12"/>
        <v>0.54</v>
      </c>
      <c r="F50" s="520">
        <f t="shared" si="12"/>
        <v>0.36</v>
      </c>
      <c r="G50" s="520">
        <f t="shared" si="12"/>
        <v>0.54</v>
      </c>
      <c r="H50" s="520">
        <f t="shared" si="12"/>
        <v>0.28800000000000003</v>
      </c>
      <c r="I50" s="520">
        <f t="shared" si="12"/>
        <v>0.21600000000000003</v>
      </c>
      <c r="J50" s="520">
        <f t="shared" si="12"/>
        <v>0.21600000000000003</v>
      </c>
      <c r="K50" s="520">
        <f t="shared" si="12"/>
        <v>0.36</v>
      </c>
    </row>
    <row r="51" spans="3:11" x14ac:dyDescent="0.2">
      <c r="C51" s="240" t="s">
        <v>29</v>
      </c>
      <c r="D51" s="1013">
        <f t="shared" ref="D51:K51" si="13">D47*12</f>
        <v>2.16</v>
      </c>
      <c r="E51" s="520">
        <f t="shared" si="13"/>
        <v>1.08</v>
      </c>
      <c r="F51" s="520">
        <f t="shared" si="13"/>
        <v>0.72</v>
      </c>
      <c r="G51" s="520">
        <f t="shared" si="13"/>
        <v>1.08</v>
      </c>
      <c r="H51" s="520">
        <f t="shared" si="13"/>
        <v>0.57600000000000007</v>
      </c>
      <c r="I51" s="520">
        <f t="shared" si="13"/>
        <v>0.43200000000000005</v>
      </c>
      <c r="J51" s="520">
        <f t="shared" si="13"/>
        <v>0.43200000000000005</v>
      </c>
      <c r="K51" s="520">
        <f t="shared" si="13"/>
        <v>0.72</v>
      </c>
    </row>
    <row r="52" spans="3:11" x14ac:dyDescent="0.2">
      <c r="C52" s="244" t="s">
        <v>30</v>
      </c>
      <c r="D52" s="1020">
        <f t="shared" ref="D52:K52" si="14">D47*14</f>
        <v>2.52</v>
      </c>
      <c r="E52" s="1021">
        <f t="shared" si="14"/>
        <v>1.26</v>
      </c>
      <c r="F52" s="1021">
        <f t="shared" si="14"/>
        <v>0.84</v>
      </c>
      <c r="G52" s="1021">
        <f t="shared" si="14"/>
        <v>1.26</v>
      </c>
      <c r="H52" s="1021">
        <f t="shared" si="14"/>
        <v>0.67200000000000004</v>
      </c>
      <c r="I52" s="1021">
        <f t="shared" si="14"/>
        <v>0.504</v>
      </c>
      <c r="J52" s="1021">
        <f t="shared" si="14"/>
        <v>0.504</v>
      </c>
      <c r="K52" s="1021">
        <f t="shared" si="14"/>
        <v>0.84</v>
      </c>
    </row>
    <row r="53" spans="3:11" x14ac:dyDescent="0.2">
      <c r="C53" s="240" t="s">
        <v>31</v>
      </c>
      <c r="D53" s="1013">
        <f t="shared" ref="D53:K53" si="15">D52*2</f>
        <v>5.04</v>
      </c>
      <c r="E53" s="520">
        <f t="shared" si="15"/>
        <v>2.52</v>
      </c>
      <c r="F53" s="520">
        <f t="shared" si="15"/>
        <v>1.68</v>
      </c>
      <c r="G53" s="520">
        <f t="shared" si="15"/>
        <v>2.52</v>
      </c>
      <c r="H53" s="520">
        <f t="shared" si="15"/>
        <v>1.3440000000000001</v>
      </c>
      <c r="I53" s="520">
        <f t="shared" si="15"/>
        <v>1.008</v>
      </c>
      <c r="J53" s="520">
        <f t="shared" si="15"/>
        <v>1.008</v>
      </c>
      <c r="K53" s="520">
        <f t="shared" si="15"/>
        <v>1.68</v>
      </c>
    </row>
    <row r="54" spans="3:11" x14ac:dyDescent="0.2">
      <c r="C54" s="240" t="s">
        <v>32</v>
      </c>
      <c r="D54" s="1013">
        <f t="shared" ref="D54:K54" si="16">D53+D52</f>
        <v>7.5600000000000005</v>
      </c>
      <c r="E54" s="520">
        <f t="shared" si="16"/>
        <v>3.7800000000000002</v>
      </c>
      <c r="F54" s="520">
        <f t="shared" si="16"/>
        <v>2.52</v>
      </c>
      <c r="G54" s="520">
        <f t="shared" si="16"/>
        <v>3.7800000000000002</v>
      </c>
      <c r="H54" s="520">
        <f t="shared" si="16"/>
        <v>2.016</v>
      </c>
      <c r="I54" s="520">
        <f t="shared" si="16"/>
        <v>1.512</v>
      </c>
      <c r="J54" s="520">
        <f t="shared" si="16"/>
        <v>1.512</v>
      </c>
      <c r="K54" s="520">
        <f t="shared" si="16"/>
        <v>2.52</v>
      </c>
    </row>
    <row r="55" spans="3:11" x14ac:dyDescent="0.2">
      <c r="C55" s="240" t="s">
        <v>33</v>
      </c>
      <c r="D55" s="1013">
        <f>D53+D53</f>
        <v>10.08</v>
      </c>
      <c r="E55" s="520">
        <f t="shared" ref="E55:K55" si="17">E54+E52</f>
        <v>5.04</v>
      </c>
      <c r="F55" s="520">
        <f t="shared" si="17"/>
        <v>3.36</v>
      </c>
      <c r="G55" s="520">
        <f t="shared" si="17"/>
        <v>5.04</v>
      </c>
      <c r="H55" s="520">
        <f t="shared" si="17"/>
        <v>2.6880000000000002</v>
      </c>
      <c r="I55" s="520">
        <f t="shared" si="17"/>
        <v>2.016</v>
      </c>
      <c r="J55" s="520">
        <f t="shared" si="17"/>
        <v>2.016</v>
      </c>
      <c r="K55" s="520">
        <f t="shared" si="17"/>
        <v>3.36</v>
      </c>
    </row>
    <row r="56" spans="3:11" x14ac:dyDescent="0.2">
      <c r="C56" s="240" t="s">
        <v>34</v>
      </c>
      <c r="D56" s="1013">
        <f>D54+D53</f>
        <v>12.600000000000001</v>
      </c>
      <c r="E56" s="520">
        <f t="shared" ref="E56:K56" si="18">E55+E52</f>
        <v>6.3</v>
      </c>
      <c r="F56" s="520">
        <f t="shared" si="18"/>
        <v>4.2</v>
      </c>
      <c r="G56" s="520">
        <f t="shared" si="18"/>
        <v>6.3</v>
      </c>
      <c r="H56" s="520">
        <f t="shared" si="18"/>
        <v>3.3600000000000003</v>
      </c>
      <c r="I56" s="520">
        <f t="shared" si="18"/>
        <v>2.52</v>
      </c>
      <c r="J56" s="520">
        <f t="shared" si="18"/>
        <v>2.52</v>
      </c>
      <c r="K56" s="520">
        <f t="shared" si="18"/>
        <v>4.2</v>
      </c>
    </row>
    <row r="57" spans="3:11" x14ac:dyDescent="0.2">
      <c r="C57" s="240" t="s">
        <v>35</v>
      </c>
      <c r="D57" s="1013">
        <f>D54+D54</f>
        <v>15.120000000000001</v>
      </c>
      <c r="E57" s="520">
        <f t="shared" ref="E57:K57" si="19">E56+E52</f>
        <v>7.56</v>
      </c>
      <c r="F57" s="520">
        <f t="shared" si="19"/>
        <v>5.04</v>
      </c>
      <c r="G57" s="520">
        <f t="shared" si="19"/>
        <v>7.56</v>
      </c>
      <c r="H57" s="520">
        <f t="shared" si="19"/>
        <v>4.032</v>
      </c>
      <c r="I57" s="520">
        <f t="shared" si="19"/>
        <v>3.024</v>
      </c>
      <c r="J57" s="520">
        <f t="shared" si="19"/>
        <v>3.024</v>
      </c>
      <c r="K57" s="520">
        <f t="shared" si="19"/>
        <v>5.04</v>
      </c>
    </row>
    <row r="58" spans="3:11" x14ac:dyDescent="0.2">
      <c r="C58" s="240" t="s">
        <v>36</v>
      </c>
      <c r="D58" s="1013">
        <f>D54+D55</f>
        <v>17.64</v>
      </c>
      <c r="E58" s="520">
        <f t="shared" ref="E58:K58" si="20">E57+E52</f>
        <v>8.82</v>
      </c>
      <c r="F58" s="520">
        <f t="shared" si="20"/>
        <v>5.88</v>
      </c>
      <c r="G58" s="520">
        <f t="shared" si="20"/>
        <v>8.82</v>
      </c>
      <c r="H58" s="520">
        <f t="shared" si="20"/>
        <v>4.7039999999999997</v>
      </c>
      <c r="I58" s="520">
        <f t="shared" si="20"/>
        <v>3.528</v>
      </c>
      <c r="J58" s="520">
        <f t="shared" si="20"/>
        <v>3.528</v>
      </c>
      <c r="K58" s="520">
        <f t="shared" si="20"/>
        <v>5.88</v>
      </c>
    </row>
    <row r="59" spans="3:11" x14ac:dyDescent="0.2">
      <c r="C59" s="240" t="s">
        <v>37</v>
      </c>
      <c r="D59" s="1013">
        <f t="shared" ref="D59:K59" si="21">D58+D52</f>
        <v>20.16</v>
      </c>
      <c r="E59" s="520">
        <f t="shared" si="21"/>
        <v>10.08</v>
      </c>
      <c r="F59" s="520">
        <f t="shared" si="21"/>
        <v>6.72</v>
      </c>
      <c r="G59" s="520">
        <f t="shared" si="21"/>
        <v>10.08</v>
      </c>
      <c r="H59" s="520">
        <f t="shared" si="21"/>
        <v>5.3759999999999994</v>
      </c>
      <c r="I59" s="520">
        <f t="shared" si="21"/>
        <v>4.032</v>
      </c>
      <c r="J59" s="520">
        <f t="shared" si="21"/>
        <v>4.032</v>
      </c>
      <c r="K59" s="520">
        <f t="shared" si="21"/>
        <v>6.72</v>
      </c>
    </row>
    <row r="60" spans="3:11" x14ac:dyDescent="0.2">
      <c r="C60" s="240" t="s">
        <v>38</v>
      </c>
      <c r="D60" s="1013">
        <f t="shared" ref="D60:K60" si="22">D59+D52</f>
        <v>22.68</v>
      </c>
      <c r="E60" s="520">
        <f t="shared" si="22"/>
        <v>11.34</v>
      </c>
      <c r="F60" s="520">
        <f t="shared" si="22"/>
        <v>7.56</v>
      </c>
      <c r="G60" s="520">
        <f t="shared" si="22"/>
        <v>11.34</v>
      </c>
      <c r="H60" s="520">
        <f t="shared" si="22"/>
        <v>6.0479999999999992</v>
      </c>
      <c r="I60" s="520">
        <f t="shared" si="22"/>
        <v>4.5359999999999996</v>
      </c>
      <c r="J60" s="520">
        <f t="shared" si="22"/>
        <v>4.5359999999999996</v>
      </c>
      <c r="K60" s="520">
        <f t="shared" si="22"/>
        <v>7.56</v>
      </c>
    </row>
    <row r="61" spans="3:11" x14ac:dyDescent="0.2">
      <c r="C61" s="240" t="s">
        <v>39</v>
      </c>
      <c r="D61" s="1013">
        <f t="shared" ref="D61:K61" si="23">D60+D52</f>
        <v>25.2</v>
      </c>
      <c r="E61" s="520">
        <f t="shared" si="23"/>
        <v>12.6</v>
      </c>
      <c r="F61" s="520">
        <f t="shared" si="23"/>
        <v>8.4</v>
      </c>
      <c r="G61" s="520">
        <f t="shared" si="23"/>
        <v>12.6</v>
      </c>
      <c r="H61" s="520">
        <f t="shared" si="23"/>
        <v>6.7199999999999989</v>
      </c>
      <c r="I61" s="520">
        <f t="shared" si="23"/>
        <v>5.0399999999999991</v>
      </c>
      <c r="J61" s="520">
        <f t="shared" si="23"/>
        <v>5.0399999999999991</v>
      </c>
      <c r="K61" s="520">
        <f t="shared" si="23"/>
        <v>8.4</v>
      </c>
    </row>
    <row r="62" spans="3:11" x14ac:dyDescent="0.2">
      <c r="C62" s="240" t="s">
        <v>40</v>
      </c>
      <c r="D62" s="1013">
        <f t="shared" ref="D62:K62" si="24">D61*2</f>
        <v>50.4</v>
      </c>
      <c r="E62" s="520">
        <f t="shared" si="24"/>
        <v>25.2</v>
      </c>
      <c r="F62" s="520">
        <f t="shared" si="24"/>
        <v>16.8</v>
      </c>
      <c r="G62" s="520">
        <f t="shared" si="24"/>
        <v>25.2</v>
      </c>
      <c r="H62" s="520">
        <f t="shared" si="24"/>
        <v>13.439999999999998</v>
      </c>
      <c r="I62" s="520">
        <f t="shared" si="24"/>
        <v>10.079999999999998</v>
      </c>
      <c r="J62" s="520">
        <f t="shared" si="24"/>
        <v>10.079999999999998</v>
      </c>
      <c r="K62" s="520">
        <f t="shared" si="24"/>
        <v>16.8</v>
      </c>
    </row>
    <row r="63" spans="3:11" ht="10.8" thickBot="1" x14ac:dyDescent="0.25">
      <c r="C63" s="245" t="s">
        <v>41</v>
      </c>
      <c r="D63" s="1013">
        <f t="shared" ref="D63:K63" si="25">D62+D61</f>
        <v>75.599999999999994</v>
      </c>
      <c r="E63" s="520">
        <f t="shared" si="25"/>
        <v>37.799999999999997</v>
      </c>
      <c r="F63" s="520">
        <f t="shared" si="25"/>
        <v>25.200000000000003</v>
      </c>
      <c r="G63" s="520">
        <f t="shared" si="25"/>
        <v>37.799999999999997</v>
      </c>
      <c r="H63" s="520">
        <f t="shared" si="25"/>
        <v>20.159999999999997</v>
      </c>
      <c r="I63" s="520">
        <f t="shared" si="25"/>
        <v>15.119999999999997</v>
      </c>
      <c r="J63" s="520">
        <f t="shared" si="25"/>
        <v>15.119999999999997</v>
      </c>
      <c r="K63" s="520">
        <f t="shared" si="25"/>
        <v>25.200000000000003</v>
      </c>
    </row>
    <row r="64" spans="3:11" x14ac:dyDescent="0.2">
      <c r="H64" s="333"/>
      <c r="I64" s="333"/>
      <c r="J64" s="333"/>
      <c r="K64" s="333"/>
    </row>
    <row r="66" s="281" customFormat="1" x14ac:dyDescent="0.2"/>
    <row r="67" s="281" customFormat="1" x14ac:dyDescent="0.2"/>
    <row r="68" s="281" customFormat="1" x14ac:dyDescent="0.2"/>
    <row r="69" s="281" customFormat="1" x14ac:dyDescent="0.2"/>
    <row r="70" s="281" customFormat="1" x14ac:dyDescent="0.2"/>
    <row r="71" s="281" customFormat="1" x14ac:dyDescent="0.2"/>
    <row r="72" s="281" customFormat="1" x14ac:dyDescent="0.2"/>
    <row r="73" s="281" customFormat="1" x14ac:dyDescent="0.2"/>
    <row r="74" s="281" customFormat="1" x14ac:dyDescent="0.2"/>
    <row r="75" s="281" customFormat="1" x14ac:dyDescent="0.2"/>
    <row r="76" s="281" customFormat="1" x14ac:dyDescent="0.2"/>
    <row r="77" s="281" customFormat="1" x14ac:dyDescent="0.2"/>
    <row r="78" s="281" customFormat="1" x14ac:dyDescent="0.2"/>
    <row r="79" s="281" customFormat="1" x14ac:dyDescent="0.2"/>
    <row r="80" s="281" customFormat="1" x14ac:dyDescent="0.2"/>
    <row r="81" s="281" customFormat="1" x14ac:dyDescent="0.2"/>
    <row r="82" s="281" customFormat="1" x14ac:dyDescent="0.2"/>
    <row r="83" s="281" customFormat="1" x14ac:dyDescent="0.2"/>
    <row r="84" s="281" customFormat="1" x14ac:dyDescent="0.2"/>
    <row r="85" s="281" customFormat="1" x14ac:dyDescent="0.2"/>
    <row r="86" s="281" customFormat="1" x14ac:dyDescent="0.2"/>
    <row r="87" s="281" customFormat="1" x14ac:dyDescent="0.2"/>
    <row r="88" s="281" customFormat="1" x14ac:dyDescent="0.2"/>
    <row r="89" s="281" customFormat="1" x14ac:dyDescent="0.2"/>
    <row r="90" s="281" customFormat="1" x14ac:dyDescent="0.2"/>
    <row r="91" s="281" customFormat="1" x14ac:dyDescent="0.2"/>
    <row r="92" s="281" customFormat="1" x14ac:dyDescent="0.2"/>
    <row r="93" s="281" customFormat="1" x14ac:dyDescent="0.2"/>
    <row r="94" s="281" customFormat="1" x14ac:dyDescent="0.2"/>
    <row r="95" s="281" customFormat="1" x14ac:dyDescent="0.2"/>
    <row r="96" s="281" customFormat="1" x14ac:dyDescent="0.2"/>
    <row r="97" s="281" customFormat="1" x14ac:dyDescent="0.2"/>
    <row r="98" s="281" customFormat="1" x14ac:dyDescent="0.2"/>
    <row r="99" s="281" customFormat="1" x14ac:dyDescent="0.2"/>
    <row r="100" s="281" customFormat="1" x14ac:dyDescent="0.2"/>
    <row r="101" s="281" customFormat="1" x14ac:dyDescent="0.2"/>
    <row r="102" s="281" customFormat="1" x14ac:dyDescent="0.2"/>
    <row r="103" s="281" customFormat="1" x14ac:dyDescent="0.2"/>
    <row r="104" s="281" customFormat="1" x14ac:dyDescent="0.2"/>
    <row r="105" s="281" customFormat="1" x14ac:dyDescent="0.2"/>
    <row r="106" s="281" customFormat="1" x14ac:dyDescent="0.2"/>
    <row r="107" s="281" customFormat="1" x14ac:dyDescent="0.2"/>
    <row r="108" s="281" customFormat="1" x14ac:dyDescent="0.2"/>
    <row r="109" s="281" customFormat="1" x14ac:dyDescent="0.2"/>
    <row r="110" s="28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47:K63">
    <cfRule type="dataBar" priority="9">
      <dataBar>
        <cfvo type="min"/>
        <cfvo type="max"/>
        <color rgb="FF638EC6"/>
      </dataBar>
    </cfRule>
  </conditionalFormatting>
  <conditionalFormatting sqref="J45">
    <cfRule type="dataBar" priority="1">
      <dataBar>
        <cfvo type="min"/>
        <cfvo type="max"/>
        <color rgb="FF638EC6"/>
      </dataBar>
    </cfRule>
    <cfRule type="dataBar" priority="2">
      <dataBar>
        <cfvo type="min"/>
        <cfvo type="max"/>
        <color rgb="FFD6007B"/>
      </dataBar>
    </cfRule>
  </conditionalFormatting>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K115"/>
  <sheetViews>
    <sheetView workbookViewId="0">
      <selection activeCell="B5" sqref="B5"/>
    </sheetView>
  </sheetViews>
  <sheetFormatPr defaultColWidth="9" defaultRowHeight="10.199999999999999" x14ac:dyDescent="0.2"/>
  <cols>
    <col min="1" max="1" width="17.6640625" style="1" customWidth="1"/>
    <col min="2" max="2" width="15.6640625" style="1" customWidth="1"/>
    <col min="3" max="3" width="17.33203125" style="1" customWidth="1"/>
    <col min="4" max="4" width="19.44140625" style="45" customWidth="1"/>
    <col min="5" max="5" width="15" style="45" customWidth="1"/>
    <col min="6" max="6" width="15.5546875" style="45" bestFit="1" customWidth="1"/>
    <col min="7" max="7" width="14.6640625" style="45" bestFit="1" customWidth="1"/>
    <col min="8" max="8" width="16.5546875" style="1" bestFit="1" customWidth="1"/>
    <col min="9" max="10" width="16.4414062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Colombia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155</v>
      </c>
      <c r="B4" s="200" t="s">
        <v>189</v>
      </c>
      <c r="C4" s="200" t="s">
        <v>84</v>
      </c>
      <c r="D4" s="8" t="s">
        <v>2</v>
      </c>
      <c r="E4" s="8" t="s">
        <v>188</v>
      </c>
      <c r="F4" s="8" t="s">
        <v>4</v>
      </c>
      <c r="G4" s="9" t="s">
        <v>171</v>
      </c>
      <c r="H4" s="10" t="s">
        <v>6</v>
      </c>
      <c r="I4" s="10" t="s">
        <v>7</v>
      </c>
      <c r="J4" s="10"/>
      <c r="K4" s="11"/>
    </row>
    <row r="5" spans="1:11" ht="13.8" thickBot="1" x14ac:dyDescent="0.3">
      <c r="A5" s="12"/>
      <c r="B5" s="12"/>
      <c r="C5" s="13" t="s">
        <v>8</v>
      </c>
      <c r="D5" s="14">
        <v>1</v>
      </c>
      <c r="E5" s="1058">
        <f ca="1">D5*C6</f>
        <v>5727541.0114285713</v>
      </c>
      <c r="F5" s="1058">
        <f ca="1">E5*14</f>
        <v>80185574.159999996</v>
      </c>
      <c r="G5" s="1059">
        <v>1</v>
      </c>
      <c r="H5" s="1058">
        <f ca="1">F5*30</f>
        <v>2405567224.7999997</v>
      </c>
      <c r="I5" s="1060">
        <f ca="1">E26</f>
        <v>962226889.91999996</v>
      </c>
      <c r="J5" s="1061">
        <f ca="1">F26</f>
        <v>1443340334.8799996</v>
      </c>
      <c r="K5" s="19"/>
    </row>
    <row r="6" spans="1:11" ht="15.6" x14ac:dyDescent="0.3">
      <c r="A6" s="151" t="s">
        <v>9</v>
      </c>
      <c r="B6" s="970">
        <f ca="1">D5*C6</f>
        <v>5727541.0114285713</v>
      </c>
      <c r="C6" s="977">
        <f ca="1">B7/C7</f>
        <v>5727541.0114285713</v>
      </c>
      <c r="D6" s="20" t="s">
        <v>10</v>
      </c>
      <c r="E6" s="21"/>
      <c r="F6" s="21"/>
      <c r="G6" s="1009" t="e" vm="7">
        <v>#VALUE!</v>
      </c>
      <c r="H6" s="23" t="s">
        <v>11</v>
      </c>
      <c r="I6" s="24" t="s">
        <v>12</v>
      </c>
      <c r="J6" s="24" t="s">
        <v>13</v>
      </c>
      <c r="K6" s="25"/>
    </row>
    <row r="7" spans="1:11" ht="14.4" x14ac:dyDescent="0.3">
      <c r="A7" s="162" t="s">
        <v>14</v>
      </c>
      <c r="B7" s="971">
        <f ca="1">19482*G7</f>
        <v>80185574.159999996</v>
      </c>
      <c r="C7" s="27">
        <v>14</v>
      </c>
      <c r="D7"/>
      <c r="E7" s="28"/>
      <c r="F7"/>
      <c r="G7" s="310" cm="1">
        <f t="array" aca="1" ref="G7" ca="1">_FV(G6,"Price")</f>
        <v>4115.88</v>
      </c>
      <c r="H7"/>
      <c r="I7" s="30"/>
      <c r="J7"/>
      <c r="K7" s="31"/>
    </row>
    <row r="8" spans="1:11" ht="13.8" thickBot="1" x14ac:dyDescent="0.3">
      <c r="A8" s="150" t="s">
        <v>15</v>
      </c>
      <c r="B8" s="972">
        <f ca="1">B7*C8</f>
        <v>2405567224.7999997</v>
      </c>
      <c r="C8" s="33">
        <v>30</v>
      </c>
      <c r="D8" s="34" t="s">
        <v>16</v>
      </c>
      <c r="E8" s="34"/>
      <c r="F8" s="34"/>
      <c r="G8" s="35"/>
      <c r="H8" s="34" t="s">
        <v>17</v>
      </c>
      <c r="I8" s="34"/>
      <c r="J8" s="34"/>
      <c r="K8" s="34"/>
    </row>
    <row r="9" spans="1:11" ht="10.8" thickBot="1" x14ac:dyDescent="0.25">
      <c r="A9" s="138"/>
      <c r="B9" s="19"/>
      <c r="C9" s="161" t="s">
        <v>18</v>
      </c>
      <c r="D9" s="36" t="s">
        <v>19</v>
      </c>
      <c r="E9" s="37" t="s">
        <v>20</v>
      </c>
      <c r="F9" s="142" t="s">
        <v>13</v>
      </c>
      <c r="G9" s="152" t="s">
        <v>18</v>
      </c>
      <c r="H9" s="36" t="s">
        <v>21</v>
      </c>
      <c r="I9" s="36" t="s">
        <v>22</v>
      </c>
      <c r="J9" s="36" t="s">
        <v>23</v>
      </c>
      <c r="K9" s="36" t="s">
        <v>24</v>
      </c>
    </row>
    <row r="10" spans="1:11" x14ac:dyDescent="0.2">
      <c r="A10" s="881" t="s">
        <v>158</v>
      </c>
      <c r="B10" s="877" t="s">
        <v>156</v>
      </c>
      <c r="C10" s="149" t="s">
        <v>25</v>
      </c>
      <c r="D10" s="1062">
        <f ca="1">E5</f>
        <v>5727541.0114285713</v>
      </c>
      <c r="E10" s="1063">
        <f ca="1">D10/100*40</f>
        <v>2291016.4045714284</v>
      </c>
      <c r="F10" s="1064">
        <f ca="1">D10/100*60</f>
        <v>3436524.6068571424</v>
      </c>
      <c r="G10" s="1065" t="s">
        <v>25</v>
      </c>
      <c r="H10" s="1062">
        <f ca="1">E10/100*35</f>
        <v>801855.74159999995</v>
      </c>
      <c r="I10" s="1063">
        <f ca="1">E10/100*10</f>
        <v>229101.64045714284</v>
      </c>
      <c r="J10" s="1063">
        <f ca="1">E10/100*10</f>
        <v>229101.64045714284</v>
      </c>
      <c r="K10" s="1063">
        <f ca="1">E10/100*45</f>
        <v>1030957.3820571429</v>
      </c>
    </row>
    <row r="11" spans="1:11" x14ac:dyDescent="0.2">
      <c r="A11" s="886" t="s">
        <v>157</v>
      </c>
      <c r="B11" s="887" t="s">
        <v>182</v>
      </c>
      <c r="C11" s="149" t="s">
        <v>26</v>
      </c>
      <c r="D11" s="1062">
        <f ca="1">D10*2</f>
        <v>11455082.022857143</v>
      </c>
      <c r="E11" s="1063">
        <f ca="1">E10*2</f>
        <v>4582032.8091428569</v>
      </c>
      <c r="F11" s="1064">
        <f ca="1">F10*2</f>
        <v>6873049.2137142848</v>
      </c>
      <c r="G11" s="1065" t="s">
        <v>26</v>
      </c>
      <c r="H11" s="1062">
        <f ca="1">H10*2</f>
        <v>1603711.4831999999</v>
      </c>
      <c r="I11" s="1063">
        <f ca="1">I10*2</f>
        <v>458203.28091428569</v>
      </c>
      <c r="J11" s="1063">
        <f ca="1">J10*2</f>
        <v>458203.28091428569</v>
      </c>
      <c r="K11" s="1063">
        <f ca="1">K10*2</f>
        <v>2061914.7641142858</v>
      </c>
    </row>
    <row r="12" spans="1:11" ht="10.8" thickBot="1" x14ac:dyDescent="0.25">
      <c r="A12" s="878" t="s">
        <v>162</v>
      </c>
      <c r="B12" s="879" t="s">
        <v>183</v>
      </c>
      <c r="C12" s="149" t="s">
        <v>27</v>
      </c>
      <c r="D12" s="1062">
        <f ca="1">D10*3</f>
        <v>17182623.034285713</v>
      </c>
      <c r="E12" s="1063">
        <f ca="1">E10*3</f>
        <v>6873049.2137142848</v>
      </c>
      <c r="F12" s="1064">
        <f ca="1">F10*3</f>
        <v>10309573.820571426</v>
      </c>
      <c r="G12" s="1065" t="s">
        <v>27</v>
      </c>
      <c r="H12" s="1062">
        <f ca="1">H10*3</f>
        <v>2405567.2248</v>
      </c>
      <c r="I12" s="1063">
        <f ca="1">I10*3</f>
        <v>687304.92137142853</v>
      </c>
      <c r="J12" s="1063">
        <f ca="1">J10*3</f>
        <v>687304.92137142853</v>
      </c>
      <c r="K12" s="1063">
        <f ca="1">K10*3</f>
        <v>3092872.1461714287</v>
      </c>
    </row>
    <row r="13" spans="1:11" x14ac:dyDescent="0.2">
      <c r="B13" s="19"/>
      <c r="C13" s="149" t="s">
        <v>28</v>
      </c>
      <c r="D13" s="1062">
        <f ca="1">D10*6</f>
        <v>34365246.068571426</v>
      </c>
      <c r="E13" s="1063">
        <f ca="1">E10*6</f>
        <v>13746098.42742857</v>
      </c>
      <c r="F13" s="1064">
        <f ca="1">F10*6</f>
        <v>20619147.641142853</v>
      </c>
      <c r="G13" s="1065" t="s">
        <v>28</v>
      </c>
      <c r="H13" s="1062">
        <f ca="1">H10*6</f>
        <v>4811134.4495999999</v>
      </c>
      <c r="I13" s="1063">
        <f ca="1">I10*6</f>
        <v>1374609.8427428571</v>
      </c>
      <c r="J13" s="1063">
        <f ca="1">J10*6</f>
        <v>1374609.8427428571</v>
      </c>
      <c r="K13" s="1063">
        <f ca="1">K10*6</f>
        <v>6185744.2923428575</v>
      </c>
    </row>
    <row r="14" spans="1:11" x14ac:dyDescent="0.2">
      <c r="A14" s="157"/>
      <c r="B14" s="147"/>
      <c r="C14" s="149" t="s">
        <v>29</v>
      </c>
      <c r="D14" s="1062">
        <f ca="1">D10*12</f>
        <v>68730492.137142852</v>
      </c>
      <c r="E14" s="1063">
        <f ca="1">E10*12</f>
        <v>27492196.854857139</v>
      </c>
      <c r="F14" s="1064">
        <f ca="1">F10*12</f>
        <v>41238295.282285705</v>
      </c>
      <c r="G14" s="1065" t="s">
        <v>29</v>
      </c>
      <c r="H14" s="1062">
        <f ca="1">H10*12</f>
        <v>9622268.8991999999</v>
      </c>
      <c r="I14" s="1063">
        <f ca="1">I10*12</f>
        <v>2749219.6854857141</v>
      </c>
      <c r="J14" s="1063">
        <f ca="1">J10*12</f>
        <v>2749219.6854857141</v>
      </c>
      <c r="K14" s="1063">
        <f ca="1">K10*12</f>
        <v>12371488.584685715</v>
      </c>
    </row>
    <row r="15" spans="1:11" x14ac:dyDescent="0.2">
      <c r="A15" s="157"/>
      <c r="B15" s="158"/>
      <c r="C15" s="160" t="s">
        <v>30</v>
      </c>
      <c r="D15" s="1066">
        <f ca="1">D10*14</f>
        <v>80185574.159999996</v>
      </c>
      <c r="E15" s="1067">
        <f ca="1">E10*14</f>
        <v>32074229.663999997</v>
      </c>
      <c r="F15" s="1068">
        <f ca="1">F10*14</f>
        <v>48111344.495999992</v>
      </c>
      <c r="G15" s="1069" t="s">
        <v>30</v>
      </c>
      <c r="H15" s="1066">
        <f ca="1">H10*14</f>
        <v>11225980.382399999</v>
      </c>
      <c r="I15" s="1067">
        <f ca="1">I10*14</f>
        <v>3207422.9663999998</v>
      </c>
      <c r="J15" s="1067">
        <f ca="1">J10*14</f>
        <v>3207422.9663999998</v>
      </c>
      <c r="K15" s="1067">
        <f ca="1">K10*14</f>
        <v>14433403.3488</v>
      </c>
    </row>
    <row r="16" spans="1:11" x14ac:dyDescent="0.2">
      <c r="A16" s="157"/>
      <c r="B16" s="146"/>
      <c r="C16" s="149" t="s">
        <v>31</v>
      </c>
      <c r="D16" s="1062">
        <f ca="1">D15*2</f>
        <v>160371148.31999999</v>
      </c>
      <c r="E16" s="1063">
        <f ca="1">E15*2</f>
        <v>64148459.327999994</v>
      </c>
      <c r="F16" s="1064">
        <f ca="1">F15*2</f>
        <v>96222688.991999984</v>
      </c>
      <c r="G16" s="1065" t="s">
        <v>31</v>
      </c>
      <c r="H16" s="1062">
        <f ca="1">H15*2</f>
        <v>22451960.764799997</v>
      </c>
      <c r="I16" s="1063">
        <f ca="1">I15*2</f>
        <v>6414845.9327999996</v>
      </c>
      <c r="J16" s="1063">
        <f ca="1">J15*2</f>
        <v>6414845.9327999996</v>
      </c>
      <c r="K16" s="1063">
        <f ca="1">K15*2</f>
        <v>28866806.6976</v>
      </c>
    </row>
    <row r="17" spans="1:11" x14ac:dyDescent="0.2">
      <c r="B17" s="19"/>
      <c r="C17" s="149" t="s">
        <v>32</v>
      </c>
      <c r="D17" s="1062">
        <f ca="1">D16+D15</f>
        <v>240556722.47999999</v>
      </c>
      <c r="E17" s="1063">
        <f ca="1">E16+E15</f>
        <v>96222688.991999984</v>
      </c>
      <c r="F17" s="1064">
        <f ca="1">F16+F15</f>
        <v>144334033.48799998</v>
      </c>
      <c r="G17" s="1065" t="s">
        <v>32</v>
      </c>
      <c r="H17" s="1062">
        <f ca="1">H16+H15</f>
        <v>33677941.147199996</v>
      </c>
      <c r="I17" s="1063">
        <f ca="1">I16+I15</f>
        <v>9622268.8991999999</v>
      </c>
      <c r="J17" s="1063">
        <f ca="1">J16+J15</f>
        <v>9622268.8991999999</v>
      </c>
      <c r="K17" s="1063">
        <f ca="1">K16+K15</f>
        <v>43300210.046399996</v>
      </c>
    </row>
    <row r="18" spans="1:11" x14ac:dyDescent="0.2">
      <c r="A18" s="138"/>
      <c r="B18" s="19"/>
      <c r="C18" s="149" t="s">
        <v>33</v>
      </c>
      <c r="D18" s="1062">
        <f ca="1">D16*2</f>
        <v>320742296.63999999</v>
      </c>
      <c r="E18" s="1063">
        <f ca="1">E16+E16</f>
        <v>128296918.65599999</v>
      </c>
      <c r="F18" s="1064">
        <f ca="1">F16+F16</f>
        <v>192445377.98399997</v>
      </c>
      <c r="G18" s="1065" t="s">
        <v>33</v>
      </c>
      <c r="H18" s="1062">
        <f ca="1">H16+H16</f>
        <v>44903921.529599994</v>
      </c>
      <c r="I18" s="1063">
        <f ca="1">I16+I16</f>
        <v>12829691.865599999</v>
      </c>
      <c r="J18" s="1063">
        <f ca="1">J16+J16</f>
        <v>12829691.865599999</v>
      </c>
      <c r="K18" s="1063">
        <f ca="1">K16+K16</f>
        <v>57733613.395199999</v>
      </c>
    </row>
    <row r="19" spans="1:11" x14ac:dyDescent="0.2">
      <c r="A19" s="138"/>
      <c r="B19" s="19"/>
      <c r="C19" s="149" t="s">
        <v>34</v>
      </c>
      <c r="D19" s="1062">
        <f ca="1">D17+D16</f>
        <v>400927870.79999995</v>
      </c>
      <c r="E19" s="1063">
        <f ca="1">E17+E16</f>
        <v>160371148.31999999</v>
      </c>
      <c r="F19" s="1064">
        <f ca="1">F16+F17</f>
        <v>240556722.47999996</v>
      </c>
      <c r="G19" s="1065" t="s">
        <v>34</v>
      </c>
      <c r="H19" s="1062">
        <f ca="1">H17+H16</f>
        <v>56129901.911999993</v>
      </c>
      <c r="I19" s="1063">
        <f ca="1">I16+I17</f>
        <v>16037114.831999999</v>
      </c>
      <c r="J19" s="1063">
        <f ca="1">J16+J17</f>
        <v>16037114.831999999</v>
      </c>
      <c r="K19" s="1063">
        <f ca="1">K18+K15</f>
        <v>72167016.744000003</v>
      </c>
    </row>
    <row r="20" spans="1:11" x14ac:dyDescent="0.2">
      <c r="A20" s="138"/>
      <c r="B20" s="19"/>
      <c r="C20" s="149" t="s">
        <v>35</v>
      </c>
      <c r="D20" s="1062">
        <f ca="1">D17*2</f>
        <v>481113444.95999998</v>
      </c>
      <c r="E20" s="1063">
        <f ca="1">E17+E17</f>
        <v>192445377.98399997</v>
      </c>
      <c r="F20" s="1064">
        <f ca="1">F17+F17</f>
        <v>288668066.97599995</v>
      </c>
      <c r="G20" s="1065" t="s">
        <v>35</v>
      </c>
      <c r="H20" s="1062">
        <f ca="1">H17+H17</f>
        <v>67355882.294399992</v>
      </c>
      <c r="I20" s="1063">
        <f ca="1">I17+I17</f>
        <v>19244537.7984</v>
      </c>
      <c r="J20" s="1063">
        <f ca="1">J17+J17</f>
        <v>19244537.7984</v>
      </c>
      <c r="K20" s="1063">
        <f ca="1">K19+K15</f>
        <v>86600420.092800006</v>
      </c>
    </row>
    <row r="21" spans="1:11" x14ac:dyDescent="0.2">
      <c r="A21" s="138"/>
      <c r="B21" s="19"/>
      <c r="C21" s="149" t="s">
        <v>36</v>
      </c>
      <c r="D21" s="1062">
        <f ca="1">D18+D17</f>
        <v>561299019.12</v>
      </c>
      <c r="E21" s="1063">
        <f ca="1">E18+E17</f>
        <v>224519607.64799997</v>
      </c>
      <c r="F21" s="1064">
        <f ca="1">F18+F17</f>
        <v>336779411.47199994</v>
      </c>
      <c r="G21" s="1065" t="s">
        <v>36</v>
      </c>
      <c r="H21" s="1062">
        <f ca="1">H17+H18</f>
        <v>78581862.676799983</v>
      </c>
      <c r="I21" s="1063">
        <f ca="1">I18+I17</f>
        <v>22451960.764799997</v>
      </c>
      <c r="J21" s="1063">
        <f ca="1">J18+J17</f>
        <v>22451960.764799997</v>
      </c>
      <c r="K21" s="1063">
        <f ca="1">K20+K15</f>
        <v>101033823.44160001</v>
      </c>
    </row>
    <row r="22" spans="1:11" x14ac:dyDescent="0.2">
      <c r="A22" s="138"/>
      <c r="B22" s="19"/>
      <c r="C22" s="149" t="s">
        <v>37</v>
      </c>
      <c r="D22" s="1062">
        <f ca="1">D18+D18</f>
        <v>641484593.27999997</v>
      </c>
      <c r="E22" s="1063">
        <f ca="1">E18+E18</f>
        <v>256593837.31199998</v>
      </c>
      <c r="F22" s="1064">
        <f ca="1">F18+F18</f>
        <v>384890755.96799994</v>
      </c>
      <c r="G22" s="1065" t="s">
        <v>37</v>
      </c>
      <c r="H22" s="1062">
        <f ca="1">H18+H18</f>
        <v>89807843.059199989</v>
      </c>
      <c r="I22" s="1063">
        <f ca="1">I18+I18</f>
        <v>25659383.731199998</v>
      </c>
      <c r="J22" s="1063">
        <f ca="1">J18+J18</f>
        <v>25659383.731199998</v>
      </c>
      <c r="K22" s="1063">
        <f ca="1">K21+K15</f>
        <v>115467226.79040001</v>
      </c>
    </row>
    <row r="23" spans="1:11" x14ac:dyDescent="0.2">
      <c r="A23" s="138"/>
      <c r="B23" s="19"/>
      <c r="C23" s="149" t="s">
        <v>38</v>
      </c>
      <c r="D23" s="1062">
        <f ca="1">D18+D19</f>
        <v>721670167.43999994</v>
      </c>
      <c r="E23" s="1063">
        <f ca="1">E19+E18</f>
        <v>288668066.97599995</v>
      </c>
      <c r="F23" s="1064">
        <f ca="1">F19+F18</f>
        <v>433002100.46399993</v>
      </c>
      <c r="G23" s="1065" t="s">
        <v>38</v>
      </c>
      <c r="H23" s="1062">
        <f ca="1">H18+H19</f>
        <v>101033823.44159999</v>
      </c>
      <c r="I23" s="1063">
        <f ca="1">I19+I18</f>
        <v>28866806.6976</v>
      </c>
      <c r="J23" s="1063">
        <f ca="1">J19+J18</f>
        <v>28866806.6976</v>
      </c>
      <c r="K23" s="1063">
        <f ca="1">K22+K15</f>
        <v>129900630.13920002</v>
      </c>
    </row>
    <row r="24" spans="1:11" x14ac:dyDescent="0.2">
      <c r="A24" s="138"/>
      <c r="B24" s="19"/>
      <c r="C24" s="149" t="s">
        <v>39</v>
      </c>
      <c r="D24" s="1062">
        <f ca="1">D15*10</f>
        <v>801855741.5999999</v>
      </c>
      <c r="E24" s="1063">
        <f ca="1">E19+E19</f>
        <v>320742296.63999999</v>
      </c>
      <c r="F24" s="1064">
        <f ca="1">F19+F19</f>
        <v>481113444.95999992</v>
      </c>
      <c r="G24" s="1065" t="s">
        <v>39</v>
      </c>
      <c r="H24" s="1062">
        <f ca="1">H19+H19</f>
        <v>112259803.82399999</v>
      </c>
      <c r="I24" s="1063">
        <f ca="1">I19+I19</f>
        <v>32074229.663999997</v>
      </c>
      <c r="J24" s="1063">
        <f ca="1">J19+J19</f>
        <v>32074229.663999997</v>
      </c>
      <c r="K24" s="1063">
        <f ca="1">K23+K15</f>
        <v>144334033.48800001</v>
      </c>
    </row>
    <row r="25" spans="1:11" x14ac:dyDescent="0.2">
      <c r="A25" s="138"/>
      <c r="B25" s="19"/>
      <c r="C25" s="149" t="s">
        <v>40</v>
      </c>
      <c r="D25" s="1062">
        <f ca="1">D24*2</f>
        <v>1603711483.1999998</v>
      </c>
      <c r="E25" s="1063">
        <f ca="1">E24*2</f>
        <v>641484593.27999997</v>
      </c>
      <c r="F25" s="1064">
        <f ca="1">F24*2</f>
        <v>962226889.91999984</v>
      </c>
      <c r="G25" s="1065" t="s">
        <v>40</v>
      </c>
      <c r="H25" s="1062">
        <f ca="1">H24*2</f>
        <v>224519607.64799997</v>
      </c>
      <c r="I25" s="1063">
        <f ca="1">I24*2</f>
        <v>64148459.327999994</v>
      </c>
      <c r="J25" s="1063">
        <f ca="1">J24*2</f>
        <v>64148459.327999994</v>
      </c>
      <c r="K25" s="1063">
        <f ca="1">K24*2</f>
        <v>288668066.97600001</v>
      </c>
    </row>
    <row r="26" spans="1:11" ht="10.8" thickBot="1" x14ac:dyDescent="0.25">
      <c r="A26" s="138"/>
      <c r="B26" s="25"/>
      <c r="C26" s="148" t="s">
        <v>41</v>
      </c>
      <c r="D26" s="1062">
        <f ca="1">D25+D24</f>
        <v>2405567224.7999997</v>
      </c>
      <c r="E26" s="1063">
        <f ca="1">E25+E24</f>
        <v>962226889.91999996</v>
      </c>
      <c r="F26" s="1064">
        <f ca="1">F25+F24</f>
        <v>1443340334.8799996</v>
      </c>
      <c r="G26" s="1070" t="s">
        <v>41</v>
      </c>
      <c r="H26" s="1062">
        <f ca="1">H25+H24</f>
        <v>336779411.47199994</v>
      </c>
      <c r="I26" s="1063">
        <f ca="1">I25+I24</f>
        <v>96222688.991999984</v>
      </c>
      <c r="J26" s="1063">
        <f ca="1">J25+J24</f>
        <v>96222688.991999984</v>
      </c>
      <c r="K26" s="1063">
        <f ca="1">K25+K24</f>
        <v>433002100.46399999</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1071">
        <f ca="1">D26</f>
        <v>2405567224.7999997</v>
      </c>
      <c r="D29" s="1063">
        <f ca="1">C29/100*4</f>
        <v>96222688.991999984</v>
      </c>
      <c r="E29" s="1063">
        <f ca="1">C29/100*5</f>
        <v>120278361.23999998</v>
      </c>
      <c r="F29" s="1063">
        <f ca="1">C29/100*6</f>
        <v>144334033.48799998</v>
      </c>
      <c r="G29" s="1063">
        <f ca="1">C29/100*7</f>
        <v>168389705.73599997</v>
      </c>
      <c r="H29" s="1063">
        <f ca="1">C29/100*8</f>
        <v>192445377.98399997</v>
      </c>
      <c r="I29" s="1063">
        <f ca="1">C29/100*9</f>
        <v>216501050.23199996</v>
      </c>
      <c r="J29" s="1063">
        <f ca="1">C29/100*10</f>
        <v>240556722.47999996</v>
      </c>
      <c r="K29" s="52"/>
    </row>
    <row r="30" spans="1:11" x14ac:dyDescent="0.2">
      <c r="A30" s="19"/>
      <c r="B30" s="53" t="s">
        <v>45</v>
      </c>
      <c r="C30" s="1072" t="s">
        <v>46</v>
      </c>
      <c r="D30" s="1073">
        <f ca="1">D15</f>
        <v>80185574.159999996</v>
      </c>
      <c r="E30" s="1073">
        <f ca="1">D15</f>
        <v>80185574.159999996</v>
      </c>
      <c r="F30" s="1073">
        <f ca="1">D15</f>
        <v>80185574.159999996</v>
      </c>
      <c r="G30" s="1073">
        <f ca="1">D15</f>
        <v>80185574.159999996</v>
      </c>
      <c r="H30" s="1073">
        <f ca="1">D15</f>
        <v>80185574.159999996</v>
      </c>
      <c r="I30" s="1073">
        <f ca="1">D15</f>
        <v>80185574.159999996</v>
      </c>
      <c r="J30" s="1073">
        <f ca="1">D15</f>
        <v>80185574.159999996</v>
      </c>
      <c r="K30" s="52"/>
    </row>
    <row r="31" spans="1:11" x14ac:dyDescent="0.2">
      <c r="A31" s="19"/>
      <c r="B31" s="53" t="s">
        <v>47</v>
      </c>
      <c r="C31" s="1074" t="s">
        <v>48</v>
      </c>
      <c r="D31" s="1063">
        <f t="shared" ref="D31:J31" ca="1" si="0">D29-D30</f>
        <v>16037114.831999987</v>
      </c>
      <c r="E31" s="1063">
        <f t="shared" ca="1" si="0"/>
        <v>40092787.079999983</v>
      </c>
      <c r="F31" s="1063">
        <f t="shared" ca="1" si="0"/>
        <v>64148459.327999979</v>
      </c>
      <c r="G31" s="1063">
        <f t="shared" ca="1" si="0"/>
        <v>88204131.575999975</v>
      </c>
      <c r="H31" s="1063">
        <f t="shared" ca="1" si="0"/>
        <v>112259803.82399997</v>
      </c>
      <c r="I31" s="1063">
        <f t="shared" ca="1" si="0"/>
        <v>136315476.07199997</v>
      </c>
      <c r="J31" s="1063">
        <f t="shared" ca="1" si="0"/>
        <v>160371148.31999996</v>
      </c>
      <c r="K31" s="52"/>
    </row>
    <row r="32" spans="1:11" ht="10.8" thickBot="1" x14ac:dyDescent="0.25">
      <c r="A32" s="19"/>
      <c r="B32" s="57"/>
      <c r="C32" s="1075" t="s">
        <v>161</v>
      </c>
      <c r="D32" s="1076">
        <f t="shared" ref="D32:J32" ca="1" si="1">D31/100*10</f>
        <v>1603711.4831999987</v>
      </c>
      <c r="E32" s="1076">
        <f t="shared" ca="1" si="1"/>
        <v>4009278.7079999987</v>
      </c>
      <c r="F32" s="1076">
        <f t="shared" ca="1" si="1"/>
        <v>6414845.9327999977</v>
      </c>
      <c r="G32" s="1076">
        <f t="shared" ca="1" si="1"/>
        <v>8820413.1575999986</v>
      </c>
      <c r="H32" s="1076">
        <f t="shared" ca="1" si="1"/>
        <v>11225980.382399997</v>
      </c>
      <c r="I32" s="1076">
        <f t="shared" ca="1" si="1"/>
        <v>13631547.607199997</v>
      </c>
      <c r="J32" s="1076">
        <f t="shared" ca="1" si="1"/>
        <v>16037114.831999997</v>
      </c>
      <c r="K32" s="59"/>
    </row>
    <row r="33" spans="1:11" x14ac:dyDescent="0.2">
      <c r="A33" s="19"/>
      <c r="B33" s="60" t="s">
        <v>50</v>
      </c>
      <c r="C33" s="1077" t="s">
        <v>51</v>
      </c>
      <c r="D33" s="1078">
        <f t="shared" ref="D33:J36" ca="1" si="2">D29*30</f>
        <v>2886680669.7599993</v>
      </c>
      <c r="E33" s="1078">
        <f t="shared" ca="1" si="2"/>
        <v>3608350837.1999993</v>
      </c>
      <c r="F33" s="1078">
        <f t="shared" ca="1" si="2"/>
        <v>4330021004.6399994</v>
      </c>
      <c r="G33" s="1078">
        <f t="shared" ca="1" si="2"/>
        <v>5051691172.079999</v>
      </c>
      <c r="H33" s="1078">
        <f t="shared" ca="1" si="2"/>
        <v>5773361339.5199986</v>
      </c>
      <c r="I33" s="1078">
        <f t="shared" ca="1" si="2"/>
        <v>6495031506.9599991</v>
      </c>
      <c r="J33" s="1079">
        <f t="shared" ca="1" si="2"/>
        <v>7216701674.3999987</v>
      </c>
      <c r="K33" s="64"/>
    </row>
    <row r="34" spans="1:11" x14ac:dyDescent="0.2">
      <c r="A34" s="19"/>
      <c r="B34" s="65" t="s">
        <v>50</v>
      </c>
      <c r="C34" s="1080" t="s">
        <v>52</v>
      </c>
      <c r="D34" s="1081">
        <f t="shared" ca="1" si="2"/>
        <v>2405567224.7999997</v>
      </c>
      <c r="E34" s="1081">
        <f t="shared" ca="1" si="2"/>
        <v>2405567224.7999997</v>
      </c>
      <c r="F34" s="1081">
        <f t="shared" ca="1" si="2"/>
        <v>2405567224.7999997</v>
      </c>
      <c r="G34" s="1081">
        <f t="shared" ca="1" si="2"/>
        <v>2405567224.7999997</v>
      </c>
      <c r="H34" s="1081">
        <f t="shared" ca="1" si="2"/>
        <v>2405567224.7999997</v>
      </c>
      <c r="I34" s="1081">
        <f t="shared" ca="1" si="2"/>
        <v>2405567224.7999997</v>
      </c>
      <c r="J34" s="1082">
        <f t="shared" ca="1" si="2"/>
        <v>2405567224.7999997</v>
      </c>
      <c r="K34" s="69"/>
    </row>
    <row r="35" spans="1:11" x14ac:dyDescent="0.2">
      <c r="A35" s="19"/>
      <c r="B35" s="70" t="s">
        <v>50</v>
      </c>
      <c r="C35" s="1083" t="s">
        <v>53</v>
      </c>
      <c r="D35" s="1084">
        <f t="shared" ca="1" si="2"/>
        <v>481113444.95999962</v>
      </c>
      <c r="E35" s="1084">
        <f t="shared" ca="1" si="2"/>
        <v>1202783612.3999996</v>
      </c>
      <c r="F35" s="1084">
        <f t="shared" ca="1" si="2"/>
        <v>1924453779.8399994</v>
      </c>
      <c r="G35" s="1084">
        <f t="shared" ca="1" si="2"/>
        <v>2646123947.2799993</v>
      </c>
      <c r="H35" s="1084">
        <f t="shared" ca="1" si="2"/>
        <v>3367794114.7199993</v>
      </c>
      <c r="I35" s="1084">
        <f t="shared" ca="1" si="2"/>
        <v>4089464282.1599989</v>
      </c>
      <c r="J35" s="1085">
        <f t="shared" ca="1" si="2"/>
        <v>4811134449.5999985</v>
      </c>
      <c r="K35" s="74"/>
    </row>
    <row r="36" spans="1:11" ht="10.8" thickBot="1" x14ac:dyDescent="0.25">
      <c r="A36" s="19"/>
      <c r="B36" s="75" t="s">
        <v>50</v>
      </c>
      <c r="C36" s="1086" t="s">
        <v>49</v>
      </c>
      <c r="D36" s="1087">
        <f t="shared" ca="1" si="2"/>
        <v>48111344.495999962</v>
      </c>
      <c r="E36" s="1087">
        <f t="shared" ca="1" si="2"/>
        <v>120278361.23999996</v>
      </c>
      <c r="F36" s="1087">
        <f t="shared" ca="1" si="2"/>
        <v>192445377.98399994</v>
      </c>
      <c r="G36" s="1087">
        <f t="shared" ca="1" si="2"/>
        <v>264612394.72799996</v>
      </c>
      <c r="H36" s="1087">
        <f t="shared" ca="1" si="2"/>
        <v>336779411.47199988</v>
      </c>
      <c r="I36" s="1087">
        <f t="shared" ca="1" si="2"/>
        <v>408946428.2159999</v>
      </c>
      <c r="J36" s="1087">
        <f t="shared" ca="1" si="2"/>
        <v>481113444.95999992</v>
      </c>
      <c r="K36" s="78"/>
    </row>
    <row r="37" spans="1:11" x14ac:dyDescent="0.2">
      <c r="A37" s="6"/>
      <c r="B37" s="79"/>
      <c r="C37" s="1088" t="s">
        <v>54</v>
      </c>
      <c r="D37" s="1089">
        <f t="shared" ref="D37:J37" ca="1" si="3">D31</f>
        <v>16037114.831999987</v>
      </c>
      <c r="E37" s="1089">
        <f t="shared" ca="1" si="3"/>
        <v>40092787.079999983</v>
      </c>
      <c r="F37" s="1089">
        <f t="shared" ca="1" si="3"/>
        <v>64148459.327999979</v>
      </c>
      <c r="G37" s="1089">
        <f t="shared" ca="1" si="3"/>
        <v>88204131.575999975</v>
      </c>
      <c r="H37" s="1089">
        <f t="shared" ca="1" si="3"/>
        <v>112259803.82399997</v>
      </c>
      <c r="I37" s="1089">
        <f t="shared" ca="1" si="3"/>
        <v>136315476.07199997</v>
      </c>
      <c r="J37" s="1089">
        <f t="shared" ca="1" si="3"/>
        <v>160371148.31999996</v>
      </c>
      <c r="K37" s="82"/>
    </row>
    <row r="38" spans="1:11" ht="11.4" x14ac:dyDescent="0.2">
      <c r="A38" s="11"/>
      <c r="B38" s="83"/>
      <c r="C38" s="1090" t="s">
        <v>55</v>
      </c>
      <c r="D38" s="1091">
        <f t="shared" ref="D38:J38" ca="1" si="4">D37/100*20</f>
        <v>3207422.9663999975</v>
      </c>
      <c r="E38" s="1071">
        <f t="shared" ca="1" si="4"/>
        <v>8018557.4159999974</v>
      </c>
      <c r="F38" s="1071">
        <f t="shared" ca="1" si="4"/>
        <v>12829691.865599995</v>
      </c>
      <c r="G38" s="1071">
        <f t="shared" ca="1" si="4"/>
        <v>17640826.315199997</v>
      </c>
      <c r="H38" s="1071">
        <f t="shared" ca="1" si="4"/>
        <v>22451960.764799993</v>
      </c>
      <c r="I38" s="1071">
        <f t="shared" ca="1" si="4"/>
        <v>27263095.214399993</v>
      </c>
      <c r="J38" s="1071">
        <f t="shared" ca="1" si="4"/>
        <v>32074229.663999993</v>
      </c>
      <c r="K38" s="82"/>
    </row>
    <row r="39" spans="1:11" ht="13.2" x14ac:dyDescent="0.25">
      <c r="A39" s="19"/>
      <c r="B39" s="87"/>
      <c r="C39" s="1092" t="s">
        <v>56</v>
      </c>
      <c r="D39" s="1091">
        <f t="shared" ref="D39:J39" ca="1" si="5">D37/100*40</f>
        <v>6414845.9327999949</v>
      </c>
      <c r="E39" s="1071">
        <f t="shared" ca="1" si="5"/>
        <v>16037114.831999995</v>
      </c>
      <c r="F39" s="1071">
        <f t="shared" ca="1" si="5"/>
        <v>25659383.731199991</v>
      </c>
      <c r="G39" s="1071">
        <f t="shared" ca="1" si="5"/>
        <v>35281652.630399995</v>
      </c>
      <c r="H39" s="1071">
        <f t="shared" ca="1" si="5"/>
        <v>44903921.529599987</v>
      </c>
      <c r="I39" s="1071">
        <f t="shared" ca="1" si="5"/>
        <v>54526190.428799987</v>
      </c>
      <c r="J39" s="1071">
        <f t="shared" ca="1" si="5"/>
        <v>64148459.327999987</v>
      </c>
      <c r="K39" s="82"/>
    </row>
    <row r="40" spans="1:11" ht="11.4" x14ac:dyDescent="0.2">
      <c r="A40" s="19"/>
      <c r="B40" s="89"/>
      <c r="C40" s="1090" t="s">
        <v>57</v>
      </c>
      <c r="D40" s="1091">
        <f t="shared" ref="D40:J40" ca="1" si="6">D37/100*40</f>
        <v>6414845.9327999949</v>
      </c>
      <c r="E40" s="1071">
        <f t="shared" ca="1" si="6"/>
        <v>16037114.831999995</v>
      </c>
      <c r="F40" s="1071">
        <f t="shared" ca="1" si="6"/>
        <v>25659383.731199991</v>
      </c>
      <c r="G40" s="1071">
        <f t="shared" ca="1" si="6"/>
        <v>35281652.630399995</v>
      </c>
      <c r="H40" s="1071">
        <f t="shared" ca="1" si="6"/>
        <v>44903921.529599987</v>
      </c>
      <c r="I40" s="1071">
        <f t="shared" ca="1" si="6"/>
        <v>54526190.428799987</v>
      </c>
      <c r="J40" s="1071">
        <f t="shared" ca="1" si="6"/>
        <v>64148459.327999987</v>
      </c>
      <c r="K40" s="82"/>
    </row>
    <row r="41" spans="1:11" s="96" customFormat="1" ht="11.4" x14ac:dyDescent="0.2">
      <c r="A41" s="90"/>
      <c r="B41" s="91"/>
      <c r="C41" s="1093" t="s">
        <v>58</v>
      </c>
      <c r="D41" s="1094">
        <f ca="1">D37/100*4</f>
        <v>641484.59327999945</v>
      </c>
      <c r="E41" s="1095">
        <f ca="1">E37/100*5</f>
        <v>2004639.3539999994</v>
      </c>
      <c r="F41" s="1095">
        <f ca="1">F37/100*6</f>
        <v>3848907.559679999</v>
      </c>
      <c r="G41" s="1095">
        <f ca="1">F37/100*7</f>
        <v>4490392.1529599987</v>
      </c>
      <c r="H41" s="1095">
        <f ca="1">F37/100*8</f>
        <v>5131876.7462399984</v>
      </c>
      <c r="I41" s="1095">
        <f ca="1">F37/100*9</f>
        <v>5773361.3395199981</v>
      </c>
      <c r="J41" s="1095">
        <f ca="1">F37/100*10</f>
        <v>6414845.9327999977</v>
      </c>
      <c r="K41" s="95"/>
    </row>
    <row r="42" spans="1:11" ht="11.4" x14ac:dyDescent="0.2">
      <c r="A42" s="19"/>
      <c r="B42" s="89"/>
      <c r="C42" s="1096" t="s">
        <v>59</v>
      </c>
      <c r="D42" s="1097">
        <f t="shared" ref="D42:J42" ca="1" si="7">D37+D41</f>
        <v>16678599.425279986</v>
      </c>
      <c r="E42" s="1098">
        <f t="shared" ca="1" si="7"/>
        <v>42097426.433999985</v>
      </c>
      <c r="F42" s="1098">
        <f t="shared" ca="1" si="7"/>
        <v>67997366.887679979</v>
      </c>
      <c r="G42" s="1098">
        <f t="shared" ca="1" si="7"/>
        <v>92694523.728959978</v>
      </c>
      <c r="H42" s="1098">
        <f t="shared" ca="1" si="7"/>
        <v>117391680.57023998</v>
      </c>
      <c r="I42" s="1098">
        <f t="shared" ca="1" si="7"/>
        <v>142088837.41151997</v>
      </c>
      <c r="J42" s="1098">
        <f t="shared" ca="1" si="7"/>
        <v>166785994.25279996</v>
      </c>
      <c r="K42" s="100"/>
    </row>
    <row r="43" spans="1:11" ht="11.4" x14ac:dyDescent="0.2">
      <c r="A43" s="19"/>
      <c r="B43" s="101"/>
      <c r="C43" s="1099" t="s">
        <v>60</v>
      </c>
      <c r="D43" s="1100">
        <f ca="1">D35*D28</f>
        <v>19244537.798399985</v>
      </c>
      <c r="E43" s="1100">
        <f t="shared" ref="E43:J43" ca="1" si="8">E35*E28</f>
        <v>60139180.619999982</v>
      </c>
      <c r="F43" s="1100">
        <f t="shared" ca="1" si="8"/>
        <v>115467226.79039997</v>
      </c>
      <c r="G43" s="1100">
        <f t="shared" ca="1" si="8"/>
        <v>185228676.30959997</v>
      </c>
      <c r="H43" s="1100">
        <f t="shared" ca="1" si="8"/>
        <v>269423529.17759997</v>
      </c>
      <c r="I43" s="1100">
        <f t="shared" ca="1" si="8"/>
        <v>368051785.39439988</v>
      </c>
      <c r="J43" s="1100">
        <f t="shared" ca="1" si="8"/>
        <v>481113444.95999986</v>
      </c>
      <c r="K43" s="104"/>
    </row>
    <row r="44" spans="1:11" ht="11.4" x14ac:dyDescent="0.2">
      <c r="A44" s="19"/>
      <c r="B44" s="101"/>
      <c r="C44" s="1099" t="s">
        <v>61</v>
      </c>
      <c r="D44" s="1101">
        <f ca="1">D35+D43</f>
        <v>500357982.75839961</v>
      </c>
      <c r="E44" s="1101">
        <f t="shared" ref="E44:J44" ca="1" si="9">E35+E43</f>
        <v>1262922793.0199995</v>
      </c>
      <c r="F44" s="1101">
        <f t="shared" ca="1" si="9"/>
        <v>2039921006.6303995</v>
      </c>
      <c r="G44" s="1101">
        <f t="shared" ca="1" si="9"/>
        <v>2831352623.5895991</v>
      </c>
      <c r="H44" s="1101">
        <f t="shared" ca="1" si="9"/>
        <v>3637217643.8975992</v>
      </c>
      <c r="I44" s="1101">
        <f t="shared" ca="1" si="9"/>
        <v>4457516067.5543985</v>
      </c>
      <c r="J44" s="1101">
        <f t="shared" ca="1" si="9"/>
        <v>5292247894.5599985</v>
      </c>
      <c r="K44" s="106"/>
    </row>
    <row r="45" spans="1:11" ht="13.2" x14ac:dyDescent="0.25">
      <c r="A45" s="25"/>
      <c r="B45" s="87"/>
      <c r="C45" s="1102" t="s">
        <v>62</v>
      </c>
      <c r="D45" s="1103" t="s">
        <v>2</v>
      </c>
      <c r="E45" s="1103" t="s">
        <v>63</v>
      </c>
      <c r="F45" s="1103" t="s">
        <v>4</v>
      </c>
      <c r="G45" s="1104"/>
      <c r="H45" s="1105" t="s">
        <v>6</v>
      </c>
      <c r="I45" s="1105" t="s">
        <v>7</v>
      </c>
      <c r="J45" s="1105"/>
      <c r="K45" s="11"/>
    </row>
    <row r="46" spans="1:11" ht="13.8" thickBot="1" x14ac:dyDescent="0.3">
      <c r="A46" s="111" t="s">
        <v>64</v>
      </c>
      <c r="B46" s="111"/>
      <c r="C46" s="1106" t="s">
        <v>8</v>
      </c>
      <c r="D46" s="1107">
        <f>D5</f>
        <v>1</v>
      </c>
      <c r="E46" s="1058">
        <f ca="1">D46*E5</f>
        <v>5727541.0114285713</v>
      </c>
      <c r="F46" s="1058">
        <f ca="1">E46*C7</f>
        <v>80185574.159999996</v>
      </c>
      <c r="G46" s="1108"/>
      <c r="H46" s="1058">
        <f ca="1">F46*C8</f>
        <v>2405567224.7999997</v>
      </c>
      <c r="I46" s="1109">
        <f ca="1">E26</f>
        <v>962226889.91999996</v>
      </c>
      <c r="J46" s="1110">
        <f ca="1">F26</f>
        <v>1443340334.8799996</v>
      </c>
      <c r="K46" s="19"/>
    </row>
    <row r="47" spans="1:11" ht="13.8" thickBot="1" x14ac:dyDescent="0.3">
      <c r="A47" s="975" t="str">
        <f t="shared" ref="A47:B49" si="10">A6</f>
        <v>Per Month /US$</v>
      </c>
      <c r="B47" s="976">
        <f t="shared" ca="1" si="10"/>
        <v>5727541.0114285713</v>
      </c>
      <c r="C47" s="27">
        <v>1</v>
      </c>
      <c r="D47" s="120"/>
      <c r="E47" s="121"/>
      <c r="F47" s="121"/>
      <c r="G47" s="122"/>
      <c r="H47" s="123" t="s">
        <v>11</v>
      </c>
      <c r="I47" s="124" t="s">
        <v>20</v>
      </c>
      <c r="J47" s="124" t="s">
        <v>13</v>
      </c>
      <c r="K47" s="25"/>
    </row>
    <row r="48" spans="1:11" ht="13.8" thickBot="1" x14ac:dyDescent="0.3">
      <c r="A48" s="975" t="str">
        <f t="shared" si="10"/>
        <v>Per Year /US$</v>
      </c>
      <c r="B48" s="976">
        <f t="shared" ca="1" si="10"/>
        <v>80185574.159999996</v>
      </c>
      <c r="C48" s="27">
        <v>14</v>
      </c>
      <c r="D48" s="125"/>
      <c r="E48" s="126"/>
      <c r="F48" s="126"/>
      <c r="G48" s="126"/>
      <c r="H48" s="127"/>
      <c r="I48" s="127"/>
      <c r="J48" s="127"/>
      <c r="K48" s="44"/>
    </row>
    <row r="49" spans="1:11" ht="13.8" thickBot="1" x14ac:dyDescent="0.3">
      <c r="A49" s="975" t="str">
        <f t="shared" si="10"/>
        <v>Per 30 Years /US$</v>
      </c>
      <c r="B49" s="976">
        <f t="shared" ca="1" si="10"/>
        <v>2405567224.7999997</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973">
        <f ca="1">F10</f>
        <v>3436524.6068571424</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1063">
        <f ca="1">F10/100*30</f>
        <v>1030957.3820571428</v>
      </c>
      <c r="E52" s="1063">
        <f ca="1">F10/100*15</f>
        <v>515478.6910285714</v>
      </c>
      <c r="F52" s="1063">
        <f ca="1">F10/100*10</f>
        <v>343652.46068571426</v>
      </c>
      <c r="G52" s="1063">
        <f ca="1">F10/100*15</f>
        <v>515478.6910285714</v>
      </c>
      <c r="H52" s="1063">
        <f ca="1">F10/100*8</f>
        <v>274921.9685485714</v>
      </c>
      <c r="I52" s="1063">
        <f ca="1">F10/100*6</f>
        <v>206191.47641142854</v>
      </c>
      <c r="J52" s="1063">
        <f ca="1">F10/100*6</f>
        <v>206191.47641142854</v>
      </c>
      <c r="K52" s="1063">
        <f ca="1">F10/100*10</f>
        <v>343652.46068571426</v>
      </c>
    </row>
    <row r="53" spans="1:11" x14ac:dyDescent="0.2">
      <c r="A53" s="138"/>
      <c r="B53" s="139"/>
      <c r="C53" s="38" t="s">
        <v>26</v>
      </c>
      <c r="D53" s="1063">
        <f t="shared" ref="D53:K53" ca="1" si="11">D52*2</f>
        <v>2061914.7641142856</v>
      </c>
      <c r="E53" s="1063">
        <f t="shared" ca="1" si="11"/>
        <v>1030957.3820571428</v>
      </c>
      <c r="F53" s="1063">
        <f t="shared" ca="1" si="11"/>
        <v>687304.92137142853</v>
      </c>
      <c r="G53" s="1063">
        <f t="shared" ca="1" si="11"/>
        <v>1030957.3820571428</v>
      </c>
      <c r="H53" s="1063">
        <f t="shared" ca="1" si="11"/>
        <v>549843.9370971428</v>
      </c>
      <c r="I53" s="1063">
        <f t="shared" ca="1" si="11"/>
        <v>412382.95282285707</v>
      </c>
      <c r="J53" s="1063">
        <f t="shared" ca="1" si="11"/>
        <v>412382.95282285707</v>
      </c>
      <c r="K53" s="1063">
        <f t="shared" ca="1" si="11"/>
        <v>687304.92137142853</v>
      </c>
    </row>
    <row r="54" spans="1:11" x14ac:dyDescent="0.2">
      <c r="A54" s="138"/>
      <c r="B54" s="139"/>
      <c r="C54" s="38" t="s">
        <v>27</v>
      </c>
      <c r="D54" s="1063">
        <f t="shared" ref="D54:K54" ca="1" si="12">D52*3</f>
        <v>3092872.1461714283</v>
      </c>
      <c r="E54" s="1063">
        <f t="shared" ca="1" si="12"/>
        <v>1546436.0730857141</v>
      </c>
      <c r="F54" s="1063">
        <f t="shared" ca="1" si="12"/>
        <v>1030957.3820571428</v>
      </c>
      <c r="G54" s="1063">
        <f t="shared" ca="1" si="12"/>
        <v>1546436.0730857141</v>
      </c>
      <c r="H54" s="1063">
        <f t="shared" ca="1" si="12"/>
        <v>824765.90564571414</v>
      </c>
      <c r="I54" s="1063">
        <f t="shared" ca="1" si="12"/>
        <v>618574.42923428561</v>
      </c>
      <c r="J54" s="1063">
        <f t="shared" ca="1" si="12"/>
        <v>618574.42923428561</v>
      </c>
      <c r="K54" s="1063">
        <f t="shared" ca="1" si="12"/>
        <v>1030957.3820571428</v>
      </c>
    </row>
    <row r="55" spans="1:11" x14ac:dyDescent="0.2">
      <c r="A55" s="138"/>
      <c r="B55" s="139"/>
      <c r="C55" s="38" t="s">
        <v>28</v>
      </c>
      <c r="D55" s="1063">
        <f t="shared" ref="D55:K55" ca="1" si="13">D52*6</f>
        <v>6185744.2923428565</v>
      </c>
      <c r="E55" s="1063">
        <f t="shared" ca="1" si="13"/>
        <v>3092872.1461714283</v>
      </c>
      <c r="F55" s="1063">
        <f t="shared" ca="1" si="13"/>
        <v>2061914.7641142856</v>
      </c>
      <c r="G55" s="1063">
        <f t="shared" ca="1" si="13"/>
        <v>3092872.1461714283</v>
      </c>
      <c r="H55" s="1063">
        <f t="shared" ca="1" si="13"/>
        <v>1649531.8112914283</v>
      </c>
      <c r="I55" s="1063">
        <f t="shared" ca="1" si="13"/>
        <v>1237148.8584685712</v>
      </c>
      <c r="J55" s="1063">
        <f t="shared" ca="1" si="13"/>
        <v>1237148.8584685712</v>
      </c>
      <c r="K55" s="1063">
        <f t="shared" ca="1" si="13"/>
        <v>2061914.7641142856</v>
      </c>
    </row>
    <row r="56" spans="1:11" x14ac:dyDescent="0.2">
      <c r="A56" s="138"/>
      <c r="B56" s="139"/>
      <c r="C56" s="38" t="s">
        <v>29</v>
      </c>
      <c r="D56" s="1063">
        <f t="shared" ref="D56:K56" ca="1" si="14">D52*12</f>
        <v>12371488.584685713</v>
      </c>
      <c r="E56" s="1063">
        <f t="shared" ca="1" si="14"/>
        <v>6185744.2923428565</v>
      </c>
      <c r="F56" s="1063">
        <f t="shared" ca="1" si="14"/>
        <v>4123829.5282285712</v>
      </c>
      <c r="G56" s="1063">
        <f t="shared" ca="1" si="14"/>
        <v>6185744.2923428565</v>
      </c>
      <c r="H56" s="1063">
        <f t="shared" ca="1" si="14"/>
        <v>3299063.6225828566</v>
      </c>
      <c r="I56" s="1063">
        <f t="shared" ca="1" si="14"/>
        <v>2474297.7169371424</v>
      </c>
      <c r="J56" s="1063">
        <f t="shared" ca="1" si="14"/>
        <v>2474297.7169371424</v>
      </c>
      <c r="K56" s="1063">
        <f t="shared" ca="1" si="14"/>
        <v>4123829.5282285712</v>
      </c>
    </row>
    <row r="57" spans="1:11" x14ac:dyDescent="0.2">
      <c r="A57" s="138"/>
      <c r="B57" s="139"/>
      <c r="C57" s="40" t="s">
        <v>30</v>
      </c>
      <c r="D57" s="1111">
        <f t="shared" ref="D57:K57" ca="1" si="15">D52*14</f>
        <v>14433403.3488</v>
      </c>
      <c r="E57" s="1111">
        <f t="shared" ca="1" si="15"/>
        <v>7216701.6743999999</v>
      </c>
      <c r="F57" s="1111">
        <f t="shared" ca="1" si="15"/>
        <v>4811134.4495999999</v>
      </c>
      <c r="G57" s="1111">
        <f t="shared" ca="1" si="15"/>
        <v>7216701.6743999999</v>
      </c>
      <c r="H57" s="1111">
        <f t="shared" ca="1" si="15"/>
        <v>3848907.5596799995</v>
      </c>
      <c r="I57" s="1111">
        <f t="shared" ca="1" si="15"/>
        <v>2886680.6697599995</v>
      </c>
      <c r="J57" s="1111">
        <f t="shared" ca="1" si="15"/>
        <v>2886680.6697599995</v>
      </c>
      <c r="K57" s="1111">
        <f t="shared" ca="1" si="15"/>
        <v>4811134.4495999999</v>
      </c>
    </row>
    <row r="58" spans="1:11" x14ac:dyDescent="0.2">
      <c r="A58" s="138"/>
      <c r="B58" s="139"/>
      <c r="C58" s="38" t="s">
        <v>31</v>
      </c>
      <c r="D58" s="1063">
        <f t="shared" ref="D58:K58" ca="1" si="16">D57*2</f>
        <v>28866806.6976</v>
      </c>
      <c r="E58" s="1063">
        <f t="shared" ca="1" si="16"/>
        <v>14433403.3488</v>
      </c>
      <c r="F58" s="1063">
        <f t="shared" ca="1" si="16"/>
        <v>9622268.8991999999</v>
      </c>
      <c r="G58" s="1063">
        <f t="shared" ca="1" si="16"/>
        <v>14433403.3488</v>
      </c>
      <c r="H58" s="1063">
        <f t="shared" ca="1" si="16"/>
        <v>7697815.119359999</v>
      </c>
      <c r="I58" s="1063">
        <f t="shared" ca="1" si="16"/>
        <v>5773361.339519999</v>
      </c>
      <c r="J58" s="1063">
        <f t="shared" ca="1" si="16"/>
        <v>5773361.339519999</v>
      </c>
      <c r="K58" s="1063">
        <f t="shared" ca="1" si="16"/>
        <v>9622268.8991999999</v>
      </c>
    </row>
    <row r="59" spans="1:11" x14ac:dyDescent="0.2">
      <c r="A59" s="138"/>
      <c r="B59" s="139"/>
      <c r="C59" s="38" t="s">
        <v>32</v>
      </c>
      <c r="D59" s="1063">
        <f t="shared" ref="D59:K59" ca="1" si="17">D58+D57</f>
        <v>43300210.046399996</v>
      </c>
      <c r="E59" s="1063">
        <f t="shared" ca="1" si="17"/>
        <v>21650105.023199998</v>
      </c>
      <c r="F59" s="1063">
        <f t="shared" ca="1" si="17"/>
        <v>14433403.3488</v>
      </c>
      <c r="G59" s="1063">
        <f t="shared" ca="1" si="17"/>
        <v>21650105.023199998</v>
      </c>
      <c r="H59" s="1063">
        <f t="shared" ca="1" si="17"/>
        <v>11546722.679039998</v>
      </c>
      <c r="I59" s="1063">
        <f t="shared" ca="1" si="17"/>
        <v>8660042.009279998</v>
      </c>
      <c r="J59" s="1063">
        <f t="shared" ca="1" si="17"/>
        <v>8660042.009279998</v>
      </c>
      <c r="K59" s="1063">
        <f t="shared" ca="1" si="17"/>
        <v>14433403.3488</v>
      </c>
    </row>
    <row r="60" spans="1:11" x14ac:dyDescent="0.2">
      <c r="A60" s="138"/>
      <c r="B60" s="139"/>
      <c r="C60" s="38" t="s">
        <v>33</v>
      </c>
      <c r="D60" s="1063">
        <f ca="1">D58+D58</f>
        <v>57733613.395199999</v>
      </c>
      <c r="E60" s="1063">
        <f t="shared" ref="E60:K60" ca="1" si="18">E59+E57</f>
        <v>28866806.6976</v>
      </c>
      <c r="F60" s="1063">
        <f t="shared" ca="1" si="18"/>
        <v>19244537.7984</v>
      </c>
      <c r="G60" s="1063">
        <f t="shared" ca="1" si="18"/>
        <v>28866806.6976</v>
      </c>
      <c r="H60" s="1063">
        <f t="shared" ca="1" si="18"/>
        <v>15395630.238719998</v>
      </c>
      <c r="I60" s="1063">
        <f t="shared" ca="1" si="18"/>
        <v>11546722.679039998</v>
      </c>
      <c r="J60" s="1063">
        <f t="shared" ca="1" si="18"/>
        <v>11546722.679039998</v>
      </c>
      <c r="K60" s="1063">
        <f t="shared" ca="1" si="18"/>
        <v>19244537.7984</v>
      </c>
    </row>
    <row r="61" spans="1:11" x14ac:dyDescent="0.2">
      <c r="A61" s="138"/>
      <c r="B61" s="139"/>
      <c r="C61" s="38" t="s">
        <v>34</v>
      </c>
      <c r="D61" s="1063">
        <f ca="1">D59+D58</f>
        <v>72167016.743999988</v>
      </c>
      <c r="E61" s="1063">
        <f t="shared" ref="E61:K61" ca="1" si="19">E60+E57</f>
        <v>36083508.372000001</v>
      </c>
      <c r="F61" s="1063">
        <f t="shared" ca="1" si="19"/>
        <v>24055672.248</v>
      </c>
      <c r="G61" s="1063">
        <f t="shared" ca="1" si="19"/>
        <v>36083508.372000001</v>
      </c>
      <c r="H61" s="1063">
        <f t="shared" ca="1" si="19"/>
        <v>19244537.798399996</v>
      </c>
      <c r="I61" s="1063">
        <f t="shared" ca="1" si="19"/>
        <v>14433403.348799998</v>
      </c>
      <c r="J61" s="1063">
        <f t="shared" ca="1" si="19"/>
        <v>14433403.348799998</v>
      </c>
      <c r="K61" s="1063">
        <f t="shared" ca="1" si="19"/>
        <v>24055672.248</v>
      </c>
    </row>
    <row r="62" spans="1:11" x14ac:dyDescent="0.2">
      <c r="A62" s="138"/>
      <c r="B62" s="139"/>
      <c r="C62" s="38" t="s">
        <v>35</v>
      </c>
      <c r="D62" s="1063">
        <f ca="1">D59+D59</f>
        <v>86600420.092799991</v>
      </c>
      <c r="E62" s="1063">
        <f t="shared" ref="E62:K62" ca="1" si="20">E61+E57</f>
        <v>43300210.046400003</v>
      </c>
      <c r="F62" s="1063">
        <f t="shared" ca="1" si="20"/>
        <v>28866806.6976</v>
      </c>
      <c r="G62" s="1063">
        <f t="shared" ca="1" si="20"/>
        <v>43300210.046400003</v>
      </c>
      <c r="H62" s="1063">
        <f t="shared" ca="1" si="20"/>
        <v>23093445.358079996</v>
      </c>
      <c r="I62" s="1063">
        <f t="shared" ca="1" si="20"/>
        <v>17320084.018559996</v>
      </c>
      <c r="J62" s="1063">
        <f t="shared" ca="1" si="20"/>
        <v>17320084.018559996</v>
      </c>
      <c r="K62" s="1063">
        <f t="shared" ca="1" si="20"/>
        <v>28866806.6976</v>
      </c>
    </row>
    <row r="63" spans="1:11" x14ac:dyDescent="0.2">
      <c r="A63" s="138"/>
      <c r="B63" s="139"/>
      <c r="C63" s="38" t="s">
        <v>36</v>
      </c>
      <c r="D63" s="1063">
        <f ca="1">D59+D60</f>
        <v>101033823.44159999</v>
      </c>
      <c r="E63" s="1063">
        <f t="shared" ref="E63:K63" ca="1" si="21">E62+E57</f>
        <v>50516911.720800005</v>
      </c>
      <c r="F63" s="1063">
        <f t="shared" ca="1" si="21"/>
        <v>33677941.147200003</v>
      </c>
      <c r="G63" s="1063">
        <f t="shared" ca="1" si="21"/>
        <v>50516911.720800005</v>
      </c>
      <c r="H63" s="1063">
        <f t="shared" ca="1" si="21"/>
        <v>26942352.917759996</v>
      </c>
      <c r="I63" s="1063">
        <f t="shared" ca="1" si="21"/>
        <v>20206764.688319996</v>
      </c>
      <c r="J63" s="1063">
        <f t="shared" ca="1" si="21"/>
        <v>20206764.688319996</v>
      </c>
      <c r="K63" s="1063">
        <f t="shared" ca="1" si="21"/>
        <v>33677941.147200003</v>
      </c>
    </row>
    <row r="64" spans="1:11" x14ac:dyDescent="0.2">
      <c r="A64" s="138"/>
      <c r="B64" s="139"/>
      <c r="C64" s="38" t="s">
        <v>37</v>
      </c>
      <c r="D64" s="1063">
        <f t="shared" ref="D64:K64" ca="1" si="22">D63+D57</f>
        <v>115467226.7904</v>
      </c>
      <c r="E64" s="1063">
        <f t="shared" ca="1" si="22"/>
        <v>57733613.395200007</v>
      </c>
      <c r="F64" s="1063">
        <f t="shared" ca="1" si="22"/>
        <v>38489075.596799999</v>
      </c>
      <c r="G64" s="1063">
        <f t="shared" ca="1" si="22"/>
        <v>57733613.395200007</v>
      </c>
      <c r="H64" s="1063">
        <f t="shared" ca="1" si="22"/>
        <v>30791260.477439996</v>
      </c>
      <c r="I64" s="1063">
        <f t="shared" ca="1" si="22"/>
        <v>23093445.358079996</v>
      </c>
      <c r="J64" s="1063">
        <f t="shared" ca="1" si="22"/>
        <v>23093445.358079996</v>
      </c>
      <c r="K64" s="1063">
        <f t="shared" ca="1" si="22"/>
        <v>38489075.596799999</v>
      </c>
    </row>
    <row r="65" spans="1:11" x14ac:dyDescent="0.2">
      <c r="A65" s="138"/>
      <c r="B65" s="139"/>
      <c r="C65" s="38" t="s">
        <v>38</v>
      </c>
      <c r="D65" s="1063">
        <f t="shared" ref="D65:K65" ca="1" si="23">D64+D57</f>
        <v>129900630.1392</v>
      </c>
      <c r="E65" s="1063">
        <f t="shared" ca="1" si="23"/>
        <v>64950315.069600008</v>
      </c>
      <c r="F65" s="1063">
        <f t="shared" ca="1" si="23"/>
        <v>43300210.046399996</v>
      </c>
      <c r="G65" s="1063">
        <f t="shared" ca="1" si="23"/>
        <v>64950315.069600008</v>
      </c>
      <c r="H65" s="1063">
        <f t="shared" ca="1" si="23"/>
        <v>34640168.037119992</v>
      </c>
      <c r="I65" s="1063">
        <f t="shared" ca="1" si="23"/>
        <v>25980126.027839996</v>
      </c>
      <c r="J65" s="1063">
        <f t="shared" ca="1" si="23"/>
        <v>25980126.027839996</v>
      </c>
      <c r="K65" s="1063">
        <f t="shared" ca="1" si="23"/>
        <v>43300210.046399996</v>
      </c>
    </row>
    <row r="66" spans="1:11" x14ac:dyDescent="0.2">
      <c r="A66" s="138"/>
      <c r="B66" s="139"/>
      <c r="C66" s="38" t="s">
        <v>39</v>
      </c>
      <c r="D66" s="1063">
        <f t="shared" ref="D66:K66" ca="1" si="24">D65+D57</f>
        <v>144334033.48800001</v>
      </c>
      <c r="E66" s="1063">
        <f t="shared" ca="1" si="24"/>
        <v>72167016.744000003</v>
      </c>
      <c r="F66" s="1063">
        <f t="shared" ca="1" si="24"/>
        <v>48111344.495999992</v>
      </c>
      <c r="G66" s="1063">
        <f t="shared" ca="1" si="24"/>
        <v>72167016.744000003</v>
      </c>
      <c r="H66" s="1063">
        <f t="shared" ca="1" si="24"/>
        <v>38489075.596799992</v>
      </c>
      <c r="I66" s="1063">
        <f t="shared" ca="1" si="24"/>
        <v>28866806.697599996</v>
      </c>
      <c r="J66" s="1063">
        <f t="shared" ca="1" si="24"/>
        <v>28866806.697599996</v>
      </c>
      <c r="K66" s="1063">
        <f t="shared" ca="1" si="24"/>
        <v>48111344.495999992</v>
      </c>
    </row>
    <row r="67" spans="1:11" x14ac:dyDescent="0.2">
      <c r="A67" s="138"/>
      <c r="B67" s="139"/>
      <c r="C67" s="38" t="s">
        <v>40</v>
      </c>
      <c r="D67" s="1063">
        <f t="shared" ref="D67:K67" ca="1" si="25">D66*2</f>
        <v>288668066.97600001</v>
      </c>
      <c r="E67" s="1063">
        <f t="shared" ca="1" si="25"/>
        <v>144334033.48800001</v>
      </c>
      <c r="F67" s="1063">
        <f t="shared" ca="1" si="25"/>
        <v>96222688.991999984</v>
      </c>
      <c r="G67" s="1063">
        <f t="shared" ca="1" si="25"/>
        <v>144334033.48800001</v>
      </c>
      <c r="H67" s="1063">
        <f t="shared" ca="1" si="25"/>
        <v>76978151.193599984</v>
      </c>
      <c r="I67" s="1063">
        <f t="shared" ca="1" si="25"/>
        <v>57733613.395199992</v>
      </c>
      <c r="J67" s="1063">
        <f t="shared" ca="1" si="25"/>
        <v>57733613.395199992</v>
      </c>
      <c r="K67" s="1063">
        <f t="shared" ca="1" si="25"/>
        <v>96222688.991999984</v>
      </c>
    </row>
    <row r="68" spans="1:11" x14ac:dyDescent="0.2">
      <c r="A68" s="130"/>
      <c r="B68" s="106"/>
      <c r="C68" s="42" t="s">
        <v>41</v>
      </c>
      <c r="D68" s="1063">
        <f t="shared" ref="D68:K68" ca="1" si="26">D67+D66</f>
        <v>433002100.46399999</v>
      </c>
      <c r="E68" s="1063">
        <f t="shared" ca="1" si="26"/>
        <v>216501050.23199999</v>
      </c>
      <c r="F68" s="1063">
        <f t="shared" ca="1" si="26"/>
        <v>144334033.48799998</v>
      </c>
      <c r="G68" s="1063">
        <f t="shared" ca="1" si="26"/>
        <v>216501050.23199999</v>
      </c>
      <c r="H68" s="1063">
        <f t="shared" ca="1" si="26"/>
        <v>115467226.79039997</v>
      </c>
      <c r="I68" s="1063">
        <f t="shared" ca="1" si="26"/>
        <v>86600420.092799991</v>
      </c>
      <c r="J68" s="1063">
        <f t="shared" ca="1" si="26"/>
        <v>86600420.092799991</v>
      </c>
      <c r="K68" s="1063">
        <f t="shared" ca="1" si="26"/>
        <v>144334033.48799998</v>
      </c>
    </row>
    <row r="69" spans="1:11" x14ac:dyDescent="0.2">
      <c r="D69" s="974"/>
      <c r="E69" s="974"/>
      <c r="F69" s="974"/>
      <c r="G69" s="974"/>
      <c r="H69" s="974"/>
      <c r="I69" s="974"/>
      <c r="J69" s="974"/>
      <c r="K69" s="974"/>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115"/>
  <sheetViews>
    <sheetView workbookViewId="0">
      <selection activeCell="I7" sqref="I7"/>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Namibia</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78</v>
      </c>
      <c r="B4" s="198" t="s">
        <v>154</v>
      </c>
      <c r="C4" s="7"/>
      <c r="D4" s="8" t="s">
        <v>2</v>
      </c>
      <c r="E4" s="8" t="s">
        <v>3</v>
      </c>
      <c r="F4" s="8" t="s">
        <v>4</v>
      </c>
      <c r="G4" s="9" t="s">
        <v>5</v>
      </c>
      <c r="H4" s="10" t="s">
        <v>6</v>
      </c>
      <c r="I4" s="10" t="s">
        <v>7</v>
      </c>
      <c r="J4" s="10"/>
      <c r="K4" s="11"/>
    </row>
    <row r="5" spans="1:11" ht="13.8" thickBot="1" x14ac:dyDescent="0.3">
      <c r="A5" s="12"/>
      <c r="B5" s="12"/>
      <c r="C5" s="13" t="s">
        <v>8</v>
      </c>
      <c r="D5" s="14">
        <v>1</v>
      </c>
      <c r="E5" s="15">
        <f>D5*C6/G7</f>
        <v>297.57715894239465</v>
      </c>
      <c r="F5" s="15">
        <f>E5*14</f>
        <v>4166.0802251935247</v>
      </c>
      <c r="G5" s="16">
        <v>1</v>
      </c>
      <c r="H5" s="15">
        <f>F5*30</f>
        <v>124982.40675580574</v>
      </c>
      <c r="I5" s="17">
        <f>E26</f>
        <v>49992.962702322307</v>
      </c>
      <c r="J5" s="18">
        <f>F26</f>
        <v>74989.444053483443</v>
      </c>
      <c r="K5" s="19"/>
    </row>
    <row r="6" spans="1:11" ht="13.2" x14ac:dyDescent="0.25">
      <c r="A6" s="151" t="s">
        <v>9</v>
      </c>
      <c r="B6" s="159">
        <f>D5*C6</f>
        <v>422.85714285714283</v>
      </c>
      <c r="C6" s="233">
        <f>B7/C7</f>
        <v>422.85714285714283</v>
      </c>
      <c r="D6" s="20" t="s">
        <v>10</v>
      </c>
      <c r="E6" s="21"/>
      <c r="F6" s="21"/>
      <c r="G6" s="22">
        <v>39706</v>
      </c>
      <c r="H6" s="23" t="s">
        <v>11</v>
      </c>
      <c r="I6" s="24" t="s">
        <v>12</v>
      </c>
      <c r="J6" s="24" t="s">
        <v>13</v>
      </c>
      <c r="K6" s="25"/>
    </row>
    <row r="7" spans="1:11" ht="14.4" x14ac:dyDescent="0.3">
      <c r="A7" s="162" t="s">
        <v>14</v>
      </c>
      <c r="B7" s="26">
        <v>5920</v>
      </c>
      <c r="C7" s="27">
        <v>14</v>
      </c>
      <c r="D7"/>
      <c r="E7" s="28"/>
      <c r="F7"/>
      <c r="G7" s="29">
        <v>1.421</v>
      </c>
      <c r="H7"/>
      <c r="I7" s="30"/>
      <c r="J7"/>
      <c r="K7" s="31"/>
    </row>
    <row r="8" spans="1:11" ht="13.8" thickBot="1" x14ac:dyDescent="0.3">
      <c r="A8" s="150" t="s">
        <v>15</v>
      </c>
      <c r="B8" s="232">
        <f>B7*C8</f>
        <v>177600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297.57715894239465</v>
      </c>
      <c r="E10" s="39">
        <f>D10/100*40</f>
        <v>119.03086357695786</v>
      </c>
      <c r="F10" s="153">
        <f>D10/100*60</f>
        <v>178.54629536543678</v>
      </c>
      <c r="G10" s="155" t="s">
        <v>25</v>
      </c>
      <c r="H10" s="144">
        <f>E10/100*35</f>
        <v>41.660802251935245</v>
      </c>
      <c r="I10" s="39">
        <f>E10/100*10</f>
        <v>11.903086357695784</v>
      </c>
      <c r="J10" s="39">
        <f>E10/100*10</f>
        <v>11.903086357695784</v>
      </c>
      <c r="K10" s="39">
        <f>E10/100*45</f>
        <v>53.563888609631029</v>
      </c>
    </row>
    <row r="11" spans="1:11" x14ac:dyDescent="0.2">
      <c r="B11" s="19"/>
      <c r="C11" s="149" t="s">
        <v>26</v>
      </c>
      <c r="D11" s="144">
        <f>D10*2</f>
        <v>595.15431788478929</v>
      </c>
      <c r="E11" s="39">
        <f>E10*2</f>
        <v>238.06172715391571</v>
      </c>
      <c r="F11" s="153">
        <f>F10*2</f>
        <v>357.09259073087355</v>
      </c>
      <c r="G11" s="155" t="s">
        <v>26</v>
      </c>
      <c r="H11" s="144">
        <f>H10*2</f>
        <v>83.321604503870489</v>
      </c>
      <c r="I11" s="39">
        <f>I10*2</f>
        <v>23.806172715391568</v>
      </c>
      <c r="J11" s="39">
        <f>J10*2</f>
        <v>23.806172715391568</v>
      </c>
      <c r="K11" s="39">
        <f>K10*2</f>
        <v>107.12777721926206</v>
      </c>
    </row>
    <row r="12" spans="1:11" ht="14.4" x14ac:dyDescent="0.3">
      <c r="A12" s="145"/>
      <c r="B12" s="19"/>
      <c r="C12" s="149" t="s">
        <v>27</v>
      </c>
      <c r="D12" s="144">
        <f>D10*3</f>
        <v>892.731476827184</v>
      </c>
      <c r="E12" s="39">
        <f>E10*3</f>
        <v>357.09259073087355</v>
      </c>
      <c r="F12" s="153">
        <f>F10*3</f>
        <v>535.63888609631033</v>
      </c>
      <c r="G12" s="155" t="s">
        <v>27</v>
      </c>
      <c r="H12" s="144">
        <f>H10*3</f>
        <v>124.98240675580573</v>
      </c>
      <c r="I12" s="39">
        <f>I10*3</f>
        <v>35.709259073087352</v>
      </c>
      <c r="J12" s="39">
        <f>J10*3</f>
        <v>35.709259073087352</v>
      </c>
      <c r="K12" s="39">
        <f>K10*3</f>
        <v>160.69166582889309</v>
      </c>
    </row>
    <row r="13" spans="1:11" x14ac:dyDescent="0.2">
      <c r="B13" s="19"/>
      <c r="C13" s="149" t="s">
        <v>28</v>
      </c>
      <c r="D13" s="144">
        <f>D10*6</f>
        <v>1785.462953654368</v>
      </c>
      <c r="E13" s="39">
        <f>E10*6</f>
        <v>714.18518146174711</v>
      </c>
      <c r="F13" s="153">
        <f>F10*6</f>
        <v>1071.2777721926207</v>
      </c>
      <c r="G13" s="155" t="s">
        <v>28</v>
      </c>
      <c r="H13" s="144">
        <f>H10*6</f>
        <v>249.96481351161145</v>
      </c>
      <c r="I13" s="39">
        <f>I10*6</f>
        <v>71.418518146174705</v>
      </c>
      <c r="J13" s="39">
        <f>J10*6</f>
        <v>71.418518146174705</v>
      </c>
      <c r="K13" s="39">
        <f>K10*6</f>
        <v>321.38333165778619</v>
      </c>
    </row>
    <row r="14" spans="1:11" x14ac:dyDescent="0.2">
      <c r="A14" s="157"/>
      <c r="B14" s="147"/>
      <c r="C14" s="149" t="s">
        <v>29</v>
      </c>
      <c r="D14" s="144">
        <f>D10*12</f>
        <v>3570.925907308736</v>
      </c>
      <c r="E14" s="39">
        <f>E10*12</f>
        <v>1428.3703629234942</v>
      </c>
      <c r="F14" s="153">
        <f>F10*12</f>
        <v>2142.5555443852413</v>
      </c>
      <c r="G14" s="155" t="s">
        <v>29</v>
      </c>
      <c r="H14" s="144">
        <f>H10*12</f>
        <v>499.92962702322291</v>
      </c>
      <c r="I14" s="39">
        <f>I10*12</f>
        <v>142.83703629234941</v>
      </c>
      <c r="J14" s="39">
        <f>J10*12</f>
        <v>142.83703629234941</v>
      </c>
      <c r="K14" s="39">
        <f>K10*12</f>
        <v>642.76666331557237</v>
      </c>
    </row>
    <row r="15" spans="1:11" x14ac:dyDescent="0.2">
      <c r="A15" s="157"/>
      <c r="B15" s="158"/>
      <c r="C15" s="160" t="s">
        <v>30</v>
      </c>
      <c r="D15" s="156">
        <f>D10*14</f>
        <v>4166.0802251935247</v>
      </c>
      <c r="E15" s="41">
        <f>E10*14</f>
        <v>1666.4320900774101</v>
      </c>
      <c r="F15" s="141">
        <f>F10*14</f>
        <v>2499.6481351161146</v>
      </c>
      <c r="G15" s="143" t="s">
        <v>30</v>
      </c>
      <c r="H15" s="156">
        <f>H10*14</f>
        <v>583.25123152709341</v>
      </c>
      <c r="I15" s="41">
        <f>I10*14</f>
        <v>166.64320900774098</v>
      </c>
      <c r="J15" s="41">
        <f>J10*14</f>
        <v>166.64320900774098</v>
      </c>
      <c r="K15" s="41">
        <f>K10*14</f>
        <v>749.89444053483442</v>
      </c>
    </row>
    <row r="16" spans="1:11" ht="12.9" customHeight="1" x14ac:dyDescent="0.2">
      <c r="A16" s="157"/>
      <c r="B16" s="146"/>
      <c r="C16" s="149" t="s">
        <v>31</v>
      </c>
      <c r="D16" s="144">
        <f>D15*2</f>
        <v>8332.1604503870494</v>
      </c>
      <c r="E16" s="39">
        <f>E15*2</f>
        <v>3332.8641801548201</v>
      </c>
      <c r="F16" s="153">
        <f>F15*2</f>
        <v>4999.2962702322293</v>
      </c>
      <c r="G16" s="155" t="s">
        <v>31</v>
      </c>
      <c r="H16" s="144">
        <f>H15*2</f>
        <v>1166.5024630541868</v>
      </c>
      <c r="I16" s="39">
        <f>I15*2</f>
        <v>333.28641801548196</v>
      </c>
      <c r="J16" s="39">
        <f>J15*2</f>
        <v>333.28641801548196</v>
      </c>
      <c r="K16" s="39">
        <f>K15*2</f>
        <v>1499.7888810696688</v>
      </c>
    </row>
    <row r="17" spans="1:11" x14ac:dyDescent="0.2">
      <c r="B17" s="19"/>
      <c r="C17" s="149" t="s">
        <v>32</v>
      </c>
      <c r="D17" s="144">
        <f>D16+D15</f>
        <v>12498.240675580575</v>
      </c>
      <c r="E17" s="39">
        <f>E16+E15</f>
        <v>4999.2962702322302</v>
      </c>
      <c r="F17" s="153">
        <f>F16+F15</f>
        <v>7498.9444053483439</v>
      </c>
      <c r="G17" s="155" t="s">
        <v>32</v>
      </c>
      <c r="H17" s="144">
        <f>H16+H15</f>
        <v>1749.7536945812803</v>
      </c>
      <c r="I17" s="39">
        <f>I16+I15</f>
        <v>499.92962702322291</v>
      </c>
      <c r="J17" s="39">
        <f>J16+J15</f>
        <v>499.92962702322291</v>
      </c>
      <c r="K17" s="39">
        <f>K16+K15</f>
        <v>2249.6833216045034</v>
      </c>
    </row>
    <row r="18" spans="1:11" x14ac:dyDescent="0.2">
      <c r="A18" s="138"/>
      <c r="B18" s="19"/>
      <c r="C18" s="149" t="s">
        <v>33</v>
      </c>
      <c r="D18" s="144">
        <f>D16*2</f>
        <v>16664.320900774099</v>
      </c>
      <c r="E18" s="39">
        <f>E16+E16</f>
        <v>6665.7283603096403</v>
      </c>
      <c r="F18" s="153">
        <f>F16+F16</f>
        <v>9998.5925404644586</v>
      </c>
      <c r="G18" s="155" t="s">
        <v>33</v>
      </c>
      <c r="H18" s="144">
        <f>H16+H16</f>
        <v>2333.0049261083736</v>
      </c>
      <c r="I18" s="39">
        <f>I16+I16</f>
        <v>666.57283603096391</v>
      </c>
      <c r="J18" s="39">
        <f>J16+J16</f>
        <v>666.57283603096391</v>
      </c>
      <c r="K18" s="39">
        <f>K16+K16</f>
        <v>2999.5777621393377</v>
      </c>
    </row>
    <row r="19" spans="1:11" x14ac:dyDescent="0.2">
      <c r="A19" s="138"/>
      <c r="B19" s="19"/>
      <c r="C19" s="149" t="s">
        <v>34</v>
      </c>
      <c r="D19" s="144">
        <f>D17+D16</f>
        <v>20830.401125967626</v>
      </c>
      <c r="E19" s="39">
        <f>E17+E16</f>
        <v>8332.1604503870512</v>
      </c>
      <c r="F19" s="153">
        <f>F16+F17</f>
        <v>12498.240675580573</v>
      </c>
      <c r="G19" s="155" t="s">
        <v>34</v>
      </c>
      <c r="H19" s="144">
        <f>H17+H16</f>
        <v>2916.2561576354674</v>
      </c>
      <c r="I19" s="39">
        <f>I16+I17</f>
        <v>833.21604503870481</v>
      </c>
      <c r="J19" s="39">
        <f>J16+J17</f>
        <v>833.21604503870481</v>
      </c>
      <c r="K19" s="39">
        <f>K18+K15</f>
        <v>3749.472202674172</v>
      </c>
    </row>
    <row r="20" spans="1:11" x14ac:dyDescent="0.2">
      <c r="A20" s="138"/>
      <c r="B20" s="19"/>
      <c r="C20" s="149" t="s">
        <v>35</v>
      </c>
      <c r="D20" s="144">
        <f>D17*2</f>
        <v>24996.48135116115</v>
      </c>
      <c r="E20" s="39">
        <f>E17+E17</f>
        <v>9998.5925404644604</v>
      </c>
      <c r="F20" s="153">
        <f>F17+F17</f>
        <v>14997.888810696688</v>
      </c>
      <c r="G20" s="155" t="s">
        <v>35</v>
      </c>
      <c r="H20" s="144">
        <f>H17+H17</f>
        <v>3499.5073891625607</v>
      </c>
      <c r="I20" s="39">
        <f>I17+I17</f>
        <v>999.85925404644581</v>
      </c>
      <c r="J20" s="39">
        <f>J17+J17</f>
        <v>999.85925404644581</v>
      </c>
      <c r="K20" s="39">
        <f>K19+K15</f>
        <v>4499.3666432090067</v>
      </c>
    </row>
    <row r="21" spans="1:11" x14ac:dyDescent="0.2">
      <c r="A21" s="138"/>
      <c r="B21" s="19"/>
      <c r="C21" s="149" t="s">
        <v>36</v>
      </c>
      <c r="D21" s="144">
        <f>D18+D17</f>
        <v>29162.561576354674</v>
      </c>
      <c r="E21" s="39">
        <f>E18+E17</f>
        <v>11665.02463054187</v>
      </c>
      <c r="F21" s="153">
        <f>F18+F17</f>
        <v>17497.536945812804</v>
      </c>
      <c r="G21" s="155" t="s">
        <v>36</v>
      </c>
      <c r="H21" s="144">
        <f>H17+H18</f>
        <v>4082.758620689654</v>
      </c>
      <c r="I21" s="39">
        <f>I18+I17</f>
        <v>1166.5024630541868</v>
      </c>
      <c r="J21" s="39">
        <f>J18+J17</f>
        <v>1166.5024630541868</v>
      </c>
      <c r="K21" s="39">
        <f>K20+K15</f>
        <v>5249.2610837438415</v>
      </c>
    </row>
    <row r="22" spans="1:11" x14ac:dyDescent="0.2">
      <c r="A22" s="138"/>
      <c r="B22" s="19"/>
      <c r="C22" s="149" t="s">
        <v>37</v>
      </c>
      <c r="D22" s="144">
        <f>D18+D18</f>
        <v>33328.641801548198</v>
      </c>
      <c r="E22" s="39">
        <f>E18+E18</f>
        <v>13331.456720619281</v>
      </c>
      <c r="F22" s="153">
        <f>F18+F18</f>
        <v>19997.185080928917</v>
      </c>
      <c r="G22" s="155" t="s">
        <v>37</v>
      </c>
      <c r="H22" s="144">
        <f>H18+H18</f>
        <v>4666.0098522167473</v>
      </c>
      <c r="I22" s="39">
        <f>I18+I18</f>
        <v>1333.1456720619278</v>
      </c>
      <c r="J22" s="39">
        <f>J18+J18</f>
        <v>1333.1456720619278</v>
      </c>
      <c r="K22" s="39">
        <f>K21+K15</f>
        <v>5999.1555242786762</v>
      </c>
    </row>
    <row r="23" spans="1:11" x14ac:dyDescent="0.2">
      <c r="A23" s="138"/>
      <c r="B23" s="19"/>
      <c r="C23" s="149" t="s">
        <v>38</v>
      </c>
      <c r="D23" s="144">
        <f>D18+D19</f>
        <v>37494.722026741729</v>
      </c>
      <c r="E23" s="39">
        <f>E19+E18</f>
        <v>14997.888810696692</v>
      </c>
      <c r="F23" s="153">
        <f>F19+F18</f>
        <v>22496.83321604503</v>
      </c>
      <c r="G23" s="155" t="s">
        <v>38</v>
      </c>
      <c r="H23" s="144">
        <f>H18+H19</f>
        <v>5249.2610837438406</v>
      </c>
      <c r="I23" s="39">
        <f>I19+I18</f>
        <v>1499.7888810696686</v>
      </c>
      <c r="J23" s="39">
        <f>J19+J18</f>
        <v>1499.7888810696686</v>
      </c>
      <c r="K23" s="39">
        <f>K22+K15</f>
        <v>6749.049964813511</v>
      </c>
    </row>
    <row r="24" spans="1:11" x14ac:dyDescent="0.2">
      <c r="A24" s="138"/>
      <c r="B24" s="19"/>
      <c r="C24" s="149" t="s">
        <v>39</v>
      </c>
      <c r="D24" s="144">
        <f>D15*10</f>
        <v>41660.802251935245</v>
      </c>
      <c r="E24" s="39">
        <f>E19+E19</f>
        <v>16664.320900774102</v>
      </c>
      <c r="F24" s="153">
        <f>F19+F19</f>
        <v>24996.481351161146</v>
      </c>
      <c r="G24" s="155" t="s">
        <v>39</v>
      </c>
      <c r="H24" s="144">
        <f>H19+H19</f>
        <v>5832.5123152709348</v>
      </c>
      <c r="I24" s="39">
        <f>I19+I19</f>
        <v>1666.4320900774096</v>
      </c>
      <c r="J24" s="39">
        <f>J19+J19</f>
        <v>1666.4320900774096</v>
      </c>
      <c r="K24" s="39">
        <f>K23+K15</f>
        <v>7498.9444053483458</v>
      </c>
    </row>
    <row r="25" spans="1:11" x14ac:dyDescent="0.2">
      <c r="A25" s="138"/>
      <c r="B25" s="19"/>
      <c r="C25" s="149" t="s">
        <v>40</v>
      </c>
      <c r="D25" s="144">
        <f>D24*2</f>
        <v>83321.604503870491</v>
      </c>
      <c r="E25" s="39">
        <f>E24*2</f>
        <v>33328.641801548205</v>
      </c>
      <c r="F25" s="153">
        <f>F24*2</f>
        <v>49992.962702322293</v>
      </c>
      <c r="G25" s="155" t="s">
        <v>40</v>
      </c>
      <c r="H25" s="144">
        <f>H24*2</f>
        <v>11665.02463054187</v>
      </c>
      <c r="I25" s="39">
        <f>I24*2</f>
        <v>3332.8641801548192</v>
      </c>
      <c r="J25" s="39">
        <f>J24*2</f>
        <v>3332.8641801548192</v>
      </c>
      <c r="K25" s="39">
        <f>K24*2</f>
        <v>14997.888810696692</v>
      </c>
    </row>
    <row r="26" spans="1:11" ht="10.8" thickBot="1" x14ac:dyDescent="0.25">
      <c r="A26" s="138"/>
      <c r="B26" s="25"/>
      <c r="C26" s="148" t="s">
        <v>41</v>
      </c>
      <c r="D26" s="144">
        <f>D25+D24</f>
        <v>124982.40675580574</v>
      </c>
      <c r="E26" s="39">
        <f>E25+E24</f>
        <v>49992.962702322307</v>
      </c>
      <c r="F26" s="153">
        <f>F25+F24</f>
        <v>74989.444053483443</v>
      </c>
      <c r="G26" s="154" t="s">
        <v>41</v>
      </c>
      <c r="H26" s="144">
        <f>H25+H24</f>
        <v>17497.536945812804</v>
      </c>
      <c r="I26" s="39">
        <f>I25+I24</f>
        <v>4999.2962702322293</v>
      </c>
      <c r="J26" s="39">
        <f>J25+J24</f>
        <v>4999.2962702322293</v>
      </c>
      <c r="K26" s="39">
        <f>K25+K24</f>
        <v>22496.833216045037</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124982.40675580574</v>
      </c>
      <c r="D29" s="51">
        <f>C29/100*4</f>
        <v>4999.2962702322293</v>
      </c>
      <c r="E29" s="51">
        <f>C29/100*5</f>
        <v>6249.1203377902866</v>
      </c>
      <c r="F29" s="51">
        <f>C29/100*6</f>
        <v>7498.9444053483439</v>
      </c>
      <c r="G29" s="51">
        <f>C29/100*7</f>
        <v>8748.7684729064022</v>
      </c>
      <c r="H29" s="51">
        <f>C29/100*8</f>
        <v>9998.5925404644586</v>
      </c>
      <c r="I29" s="51">
        <f>C29/100*9</f>
        <v>11248.416608022515</v>
      </c>
      <c r="J29" s="51">
        <f>C29/100*10</f>
        <v>12498.240675580573</v>
      </c>
      <c r="K29" s="52"/>
    </row>
    <row r="30" spans="1:11" x14ac:dyDescent="0.2">
      <c r="A30" s="19"/>
      <c r="B30" s="53" t="s">
        <v>45</v>
      </c>
      <c r="C30" s="54" t="s">
        <v>46</v>
      </c>
      <c r="D30" s="55">
        <f>D15</f>
        <v>4166.0802251935247</v>
      </c>
      <c r="E30" s="55">
        <f>D15</f>
        <v>4166.0802251935247</v>
      </c>
      <c r="F30" s="55">
        <f>D15</f>
        <v>4166.0802251935247</v>
      </c>
      <c r="G30" s="55">
        <f>D15</f>
        <v>4166.0802251935247</v>
      </c>
      <c r="H30" s="55">
        <f>D15</f>
        <v>4166.0802251935247</v>
      </c>
      <c r="I30" s="55">
        <f>D15</f>
        <v>4166.0802251935247</v>
      </c>
      <c r="J30" s="55">
        <f>D15</f>
        <v>4166.0802251935247</v>
      </c>
      <c r="K30" s="52"/>
    </row>
    <row r="31" spans="1:11" x14ac:dyDescent="0.2">
      <c r="A31" s="19"/>
      <c r="B31" s="53" t="s">
        <v>47</v>
      </c>
      <c r="C31" s="56" t="s">
        <v>48</v>
      </c>
      <c r="D31" s="51">
        <f t="shared" ref="D31:J31" si="0">D29-D30</f>
        <v>833.21604503870458</v>
      </c>
      <c r="E31" s="51">
        <f t="shared" si="0"/>
        <v>2083.0401125967619</v>
      </c>
      <c r="F31" s="51">
        <f t="shared" si="0"/>
        <v>3332.8641801548192</v>
      </c>
      <c r="G31" s="51">
        <f t="shared" si="0"/>
        <v>4582.6882477128775</v>
      </c>
      <c r="H31" s="51">
        <f t="shared" si="0"/>
        <v>5832.5123152709339</v>
      </c>
      <c r="I31" s="51">
        <f t="shared" si="0"/>
        <v>7082.3363828289903</v>
      </c>
      <c r="J31" s="51">
        <f t="shared" si="0"/>
        <v>8332.1604503870476</v>
      </c>
      <c r="K31" s="52"/>
    </row>
    <row r="32" spans="1:11" ht="10.8" thickBot="1" x14ac:dyDescent="0.25">
      <c r="A32" s="19"/>
      <c r="B32" s="57"/>
      <c r="C32" s="453" t="s">
        <v>161</v>
      </c>
      <c r="D32" s="58">
        <f t="shared" ref="D32:J32" si="1">D31/100*10</f>
        <v>83.321604503870446</v>
      </c>
      <c r="E32" s="58">
        <f t="shared" si="1"/>
        <v>208.3040112596762</v>
      </c>
      <c r="F32" s="58">
        <f t="shared" si="1"/>
        <v>333.28641801548196</v>
      </c>
      <c r="G32" s="58">
        <f t="shared" si="1"/>
        <v>458.26882477128777</v>
      </c>
      <c r="H32" s="58">
        <f t="shared" si="1"/>
        <v>583.25123152709341</v>
      </c>
      <c r="I32" s="58">
        <f t="shared" si="1"/>
        <v>708.23363828289894</v>
      </c>
      <c r="J32" s="58">
        <f t="shared" si="1"/>
        <v>833.21604503870481</v>
      </c>
      <c r="K32" s="59"/>
    </row>
    <row r="33" spans="1:11" x14ac:dyDescent="0.2">
      <c r="A33" s="19"/>
      <c r="B33" s="60" t="s">
        <v>50</v>
      </c>
      <c r="C33" s="61" t="s">
        <v>51</v>
      </c>
      <c r="D33" s="62">
        <f t="shared" ref="D33:J36" si="2">D29*30</f>
        <v>149978.88810696689</v>
      </c>
      <c r="E33" s="62">
        <f t="shared" si="2"/>
        <v>187473.6101337086</v>
      </c>
      <c r="F33" s="62">
        <f t="shared" si="2"/>
        <v>224968.33216045031</v>
      </c>
      <c r="G33" s="62">
        <f t="shared" si="2"/>
        <v>262463.05418719206</v>
      </c>
      <c r="H33" s="62">
        <f t="shared" si="2"/>
        <v>299957.77621393377</v>
      </c>
      <c r="I33" s="62">
        <f t="shared" si="2"/>
        <v>337452.49824067543</v>
      </c>
      <c r="J33" s="63">
        <f t="shared" si="2"/>
        <v>374947.2202674172</v>
      </c>
      <c r="K33" s="64"/>
    </row>
    <row r="34" spans="1:11" x14ac:dyDescent="0.2">
      <c r="A34" s="19"/>
      <c r="B34" s="65" t="s">
        <v>50</v>
      </c>
      <c r="C34" s="66" t="s">
        <v>52</v>
      </c>
      <c r="D34" s="67">
        <f t="shared" si="2"/>
        <v>124982.40675580574</v>
      </c>
      <c r="E34" s="67">
        <f t="shared" si="2"/>
        <v>124982.40675580574</v>
      </c>
      <c r="F34" s="67">
        <f t="shared" si="2"/>
        <v>124982.40675580574</v>
      </c>
      <c r="G34" s="67">
        <f t="shared" si="2"/>
        <v>124982.40675580574</v>
      </c>
      <c r="H34" s="67">
        <f t="shared" si="2"/>
        <v>124982.40675580574</v>
      </c>
      <c r="I34" s="67">
        <f t="shared" si="2"/>
        <v>124982.40675580574</v>
      </c>
      <c r="J34" s="68">
        <f t="shared" si="2"/>
        <v>124982.40675580574</v>
      </c>
      <c r="K34" s="69"/>
    </row>
    <row r="35" spans="1:11" x14ac:dyDescent="0.2">
      <c r="A35" s="19"/>
      <c r="B35" s="70" t="s">
        <v>50</v>
      </c>
      <c r="C35" s="71" t="s">
        <v>53</v>
      </c>
      <c r="D35" s="72">
        <f t="shared" si="2"/>
        <v>24996.481351161136</v>
      </c>
      <c r="E35" s="72">
        <f t="shared" si="2"/>
        <v>62491.203377902857</v>
      </c>
      <c r="F35" s="72">
        <f t="shared" si="2"/>
        <v>99985.925404644571</v>
      </c>
      <c r="G35" s="72">
        <f t="shared" si="2"/>
        <v>137480.64743138631</v>
      </c>
      <c r="H35" s="72">
        <f t="shared" si="2"/>
        <v>174975.36945812803</v>
      </c>
      <c r="I35" s="72">
        <f t="shared" si="2"/>
        <v>212470.09148486971</v>
      </c>
      <c r="J35" s="73">
        <f t="shared" si="2"/>
        <v>249964.81351161143</v>
      </c>
      <c r="K35" s="74"/>
    </row>
    <row r="36" spans="1:11" ht="10.8" thickBot="1" x14ac:dyDescent="0.25">
      <c r="A36" s="19"/>
      <c r="B36" s="75" t="s">
        <v>50</v>
      </c>
      <c r="C36" s="76" t="s">
        <v>49</v>
      </c>
      <c r="D36" s="77">
        <f t="shared" si="2"/>
        <v>2499.6481351161133</v>
      </c>
      <c r="E36" s="77">
        <f t="shared" si="2"/>
        <v>6249.1203377902857</v>
      </c>
      <c r="F36" s="77">
        <f t="shared" si="2"/>
        <v>9998.5925404644586</v>
      </c>
      <c r="G36" s="77">
        <f t="shared" si="2"/>
        <v>13748.064743138633</v>
      </c>
      <c r="H36" s="77">
        <f t="shared" si="2"/>
        <v>17497.536945812801</v>
      </c>
      <c r="I36" s="77">
        <f t="shared" si="2"/>
        <v>21247.00914848697</v>
      </c>
      <c r="J36" s="77">
        <f t="shared" si="2"/>
        <v>24996.481351161143</v>
      </c>
      <c r="K36" s="78"/>
    </row>
    <row r="37" spans="1:11" x14ac:dyDescent="0.2">
      <c r="A37" s="6"/>
      <c r="B37" s="79"/>
      <c r="C37" s="80" t="s">
        <v>54</v>
      </c>
      <c r="D37" s="81">
        <f t="shared" ref="D37:J37" si="3">D31</f>
        <v>833.21604503870458</v>
      </c>
      <c r="E37" s="81">
        <f t="shared" si="3"/>
        <v>2083.0401125967619</v>
      </c>
      <c r="F37" s="81">
        <f t="shared" si="3"/>
        <v>3332.8641801548192</v>
      </c>
      <c r="G37" s="81">
        <f t="shared" si="3"/>
        <v>4582.6882477128775</v>
      </c>
      <c r="H37" s="81">
        <f t="shared" si="3"/>
        <v>5832.5123152709339</v>
      </c>
      <c r="I37" s="81">
        <f t="shared" si="3"/>
        <v>7082.3363828289903</v>
      </c>
      <c r="J37" s="81">
        <f t="shared" si="3"/>
        <v>8332.1604503870476</v>
      </c>
      <c r="K37" s="82"/>
    </row>
    <row r="38" spans="1:11" ht="11.4" x14ac:dyDescent="0.2">
      <c r="A38" s="11"/>
      <c r="B38" s="83"/>
      <c r="C38" s="84" t="s">
        <v>55</v>
      </c>
      <c r="D38" s="85">
        <f t="shared" ref="D38:J38" si="4">D37/100*20</f>
        <v>166.64320900774089</v>
      </c>
      <c r="E38" s="86">
        <f t="shared" si="4"/>
        <v>416.6080225193524</v>
      </c>
      <c r="F38" s="86">
        <f t="shared" si="4"/>
        <v>666.57283603096391</v>
      </c>
      <c r="G38" s="86">
        <f t="shared" si="4"/>
        <v>916.53764954257554</v>
      </c>
      <c r="H38" s="86">
        <f t="shared" si="4"/>
        <v>1166.5024630541868</v>
      </c>
      <c r="I38" s="86">
        <f t="shared" si="4"/>
        <v>1416.4672765657979</v>
      </c>
      <c r="J38" s="86">
        <f t="shared" si="4"/>
        <v>1666.4320900774096</v>
      </c>
      <c r="K38" s="82"/>
    </row>
    <row r="39" spans="1:11" ht="13.2" x14ac:dyDescent="0.25">
      <c r="A39" s="19"/>
      <c r="B39" s="87"/>
      <c r="C39" s="88" t="s">
        <v>56</v>
      </c>
      <c r="D39" s="85">
        <f t="shared" ref="D39:J39" si="5">D37/100*40</f>
        <v>333.28641801548179</v>
      </c>
      <c r="E39" s="86">
        <f t="shared" si="5"/>
        <v>833.21604503870481</v>
      </c>
      <c r="F39" s="86">
        <f t="shared" si="5"/>
        <v>1333.1456720619278</v>
      </c>
      <c r="G39" s="86">
        <f t="shared" si="5"/>
        <v>1833.0752990851511</v>
      </c>
      <c r="H39" s="86">
        <f t="shared" si="5"/>
        <v>2333.0049261083736</v>
      </c>
      <c r="I39" s="86">
        <f t="shared" si="5"/>
        <v>2832.9345531315957</v>
      </c>
      <c r="J39" s="86">
        <f t="shared" si="5"/>
        <v>3332.8641801548192</v>
      </c>
      <c r="K39" s="82"/>
    </row>
    <row r="40" spans="1:11" ht="11.4" x14ac:dyDescent="0.2">
      <c r="A40" s="19"/>
      <c r="B40" s="89"/>
      <c r="C40" s="84" t="s">
        <v>57</v>
      </c>
      <c r="D40" s="85">
        <f t="shared" ref="D40:J40" si="6">D37/100*40</f>
        <v>333.28641801548179</v>
      </c>
      <c r="E40" s="86">
        <f t="shared" si="6"/>
        <v>833.21604503870481</v>
      </c>
      <c r="F40" s="86">
        <f t="shared" si="6"/>
        <v>1333.1456720619278</v>
      </c>
      <c r="G40" s="86">
        <f t="shared" si="6"/>
        <v>1833.0752990851511</v>
      </c>
      <c r="H40" s="86">
        <f t="shared" si="6"/>
        <v>2333.0049261083736</v>
      </c>
      <c r="I40" s="86">
        <f t="shared" si="6"/>
        <v>2832.9345531315957</v>
      </c>
      <c r="J40" s="86">
        <f t="shared" si="6"/>
        <v>3332.8641801548192</v>
      </c>
      <c r="K40" s="82"/>
    </row>
    <row r="41" spans="1:11" s="96" customFormat="1" ht="11.4" x14ac:dyDescent="0.2">
      <c r="A41" s="90"/>
      <c r="B41" s="91"/>
      <c r="C41" s="92" t="s">
        <v>58</v>
      </c>
      <c r="D41" s="93">
        <f>D37/100*4</f>
        <v>33.32864180154818</v>
      </c>
      <c r="E41" s="94">
        <f>E37/100*5</f>
        <v>104.1520056298381</v>
      </c>
      <c r="F41" s="94">
        <f>F37/100*6</f>
        <v>199.97185080928915</v>
      </c>
      <c r="G41" s="94">
        <f>F37/100*7</f>
        <v>233.30049261083735</v>
      </c>
      <c r="H41" s="94">
        <f>F37/100*8</f>
        <v>266.62913441238555</v>
      </c>
      <c r="I41" s="94">
        <f>F37/100*9</f>
        <v>299.95777621393376</v>
      </c>
      <c r="J41" s="94">
        <f>F37/100*10</f>
        <v>333.28641801548196</v>
      </c>
      <c r="K41" s="95"/>
    </row>
    <row r="42" spans="1:11" ht="11.4" x14ac:dyDescent="0.2">
      <c r="A42" s="19"/>
      <c r="B42" s="89"/>
      <c r="C42" s="97" t="s">
        <v>59</v>
      </c>
      <c r="D42" s="98">
        <f t="shared" ref="D42:J42" si="7">D37+D41</f>
        <v>866.54468684025278</v>
      </c>
      <c r="E42" s="99">
        <f t="shared" si="7"/>
        <v>2187.1921182266001</v>
      </c>
      <c r="F42" s="99">
        <f t="shared" si="7"/>
        <v>3532.8360309641084</v>
      </c>
      <c r="G42" s="99">
        <f t="shared" si="7"/>
        <v>4815.9887403237144</v>
      </c>
      <c r="H42" s="99">
        <f t="shared" si="7"/>
        <v>6099.1414496833195</v>
      </c>
      <c r="I42" s="99">
        <f t="shared" si="7"/>
        <v>7382.2941590429236</v>
      </c>
      <c r="J42" s="99">
        <f t="shared" si="7"/>
        <v>8665.4468684025287</v>
      </c>
      <c r="K42" s="100"/>
    </row>
    <row r="43" spans="1:11" ht="11.4" x14ac:dyDescent="0.2">
      <c r="A43" s="19"/>
      <c r="B43" s="101"/>
      <c r="C43" s="102" t="s">
        <v>60</v>
      </c>
      <c r="D43" s="103">
        <f>D35*D28</f>
        <v>999.85925404644547</v>
      </c>
      <c r="E43" s="103">
        <f t="shared" ref="E43:J43" si="8">E35*E28</f>
        <v>3124.5601688951429</v>
      </c>
      <c r="F43" s="103">
        <f t="shared" si="8"/>
        <v>5999.1555242786744</v>
      </c>
      <c r="G43" s="103">
        <f t="shared" si="8"/>
        <v>9623.6453201970435</v>
      </c>
      <c r="H43" s="103">
        <f t="shared" si="8"/>
        <v>13998.029556650243</v>
      </c>
      <c r="I43" s="103">
        <f t="shared" si="8"/>
        <v>19122.308233638272</v>
      </c>
      <c r="J43" s="103">
        <f t="shared" si="8"/>
        <v>24996.481351161143</v>
      </c>
      <c r="K43" s="104"/>
    </row>
    <row r="44" spans="1:11" ht="11.4" x14ac:dyDescent="0.2">
      <c r="A44" s="19"/>
      <c r="B44" s="101"/>
      <c r="C44" s="102" t="s">
        <v>61</v>
      </c>
      <c r="D44" s="105">
        <f>D35+D43</f>
        <v>25996.340605207581</v>
      </c>
      <c r="E44" s="105">
        <f t="shared" ref="E44:J44" si="9">E35+E43</f>
        <v>65615.763546798</v>
      </c>
      <c r="F44" s="105">
        <f t="shared" si="9"/>
        <v>105985.08092892324</v>
      </c>
      <c r="G44" s="105">
        <f t="shared" si="9"/>
        <v>147104.29275158336</v>
      </c>
      <c r="H44" s="105">
        <f t="shared" si="9"/>
        <v>188973.39901477826</v>
      </c>
      <c r="I44" s="105">
        <f t="shared" si="9"/>
        <v>231592.39971850798</v>
      </c>
      <c r="J44" s="105">
        <f t="shared" si="9"/>
        <v>274961.29486277257</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297.57715894239465</v>
      </c>
      <c r="F46" s="114">
        <f>E46*C7</f>
        <v>4166.0802251935247</v>
      </c>
      <c r="G46" s="115"/>
      <c r="H46" s="114">
        <f>F46*C8</f>
        <v>124982.40675580574</v>
      </c>
      <c r="I46" s="116">
        <f>E26</f>
        <v>49992.962702322307</v>
      </c>
      <c r="J46" s="117">
        <f>F26</f>
        <v>74989.444053483443</v>
      </c>
      <c r="K46" s="19"/>
    </row>
    <row r="47" spans="1:11" ht="13.8" thickBot="1" x14ac:dyDescent="0.3">
      <c r="A47" s="118" t="str">
        <f t="shared" ref="A47:B49" si="10">A6</f>
        <v>Per Month /US$</v>
      </c>
      <c r="B47" s="119">
        <f t="shared" si="10"/>
        <v>422.85714285714283</v>
      </c>
      <c r="C47" s="27">
        <v>1</v>
      </c>
      <c r="D47" s="120"/>
      <c r="E47" s="121"/>
      <c r="F47" s="121"/>
      <c r="G47" s="122"/>
      <c r="H47" s="123" t="s">
        <v>11</v>
      </c>
      <c r="I47" s="124" t="s">
        <v>20</v>
      </c>
      <c r="J47" s="124" t="s">
        <v>13</v>
      </c>
      <c r="K47" s="25"/>
    </row>
    <row r="48" spans="1:11" ht="13.8" thickBot="1" x14ac:dyDescent="0.3">
      <c r="A48" s="118" t="str">
        <f t="shared" si="10"/>
        <v>Per Year /US$</v>
      </c>
      <c r="B48" s="119">
        <f t="shared" si="10"/>
        <v>5920</v>
      </c>
      <c r="C48" s="27">
        <v>14</v>
      </c>
      <c r="D48" s="125"/>
      <c r="E48" s="126"/>
      <c r="F48" s="126"/>
      <c r="G48" s="126"/>
      <c r="H48" s="127"/>
      <c r="I48" s="127"/>
      <c r="J48" s="127"/>
      <c r="K48" s="44"/>
    </row>
    <row r="49" spans="1:11" ht="13.8" thickBot="1" x14ac:dyDescent="0.3">
      <c r="A49" s="118" t="str">
        <f t="shared" si="10"/>
        <v>Per 30 Years /US$</v>
      </c>
      <c r="B49" s="119">
        <f t="shared" si="10"/>
        <v>177600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178.54629536543678</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53.563888609631036</v>
      </c>
      <c r="E52" s="39">
        <f>F10/100*15</f>
        <v>26.781944304815518</v>
      </c>
      <c r="F52" s="39">
        <f>F10/100*10</f>
        <v>17.854629536543676</v>
      </c>
      <c r="G52" s="39">
        <f>F10/100*15</f>
        <v>26.781944304815518</v>
      </c>
      <c r="H52" s="39">
        <f>F10/100*8</f>
        <v>14.283703629234942</v>
      </c>
      <c r="I52" s="39">
        <f>F10/100*6</f>
        <v>10.712777721926207</v>
      </c>
      <c r="J52" s="39">
        <f>F10/100*6</f>
        <v>10.712777721926207</v>
      </c>
      <c r="K52" s="39">
        <f>F10/100*10</f>
        <v>17.854629536543676</v>
      </c>
    </row>
    <row r="53" spans="1:11" x14ac:dyDescent="0.2">
      <c r="A53" s="138"/>
      <c r="B53" s="139"/>
      <c r="C53" s="38" t="s">
        <v>26</v>
      </c>
      <c r="D53" s="39">
        <f t="shared" ref="D53:K53" si="11">D52*2</f>
        <v>107.12777721926207</v>
      </c>
      <c r="E53" s="39">
        <f t="shared" si="11"/>
        <v>53.563888609631036</v>
      </c>
      <c r="F53" s="39">
        <f t="shared" si="11"/>
        <v>35.709259073087352</v>
      </c>
      <c r="G53" s="39">
        <f t="shared" si="11"/>
        <v>53.563888609631036</v>
      </c>
      <c r="H53" s="39">
        <f t="shared" si="11"/>
        <v>28.567407258469885</v>
      </c>
      <c r="I53" s="39">
        <f t="shared" si="11"/>
        <v>21.425555443852414</v>
      </c>
      <c r="J53" s="39">
        <f t="shared" si="11"/>
        <v>21.425555443852414</v>
      </c>
      <c r="K53" s="39">
        <f t="shared" si="11"/>
        <v>35.709259073087352</v>
      </c>
    </row>
    <row r="54" spans="1:11" x14ac:dyDescent="0.2">
      <c r="A54" s="138"/>
      <c r="B54" s="139"/>
      <c r="C54" s="38" t="s">
        <v>27</v>
      </c>
      <c r="D54" s="39">
        <f t="shared" ref="D54:K54" si="12">D52*3</f>
        <v>160.69166582889312</v>
      </c>
      <c r="E54" s="39">
        <f t="shared" si="12"/>
        <v>80.345832914446561</v>
      </c>
      <c r="F54" s="39">
        <f t="shared" si="12"/>
        <v>53.563888609631029</v>
      </c>
      <c r="G54" s="39">
        <f t="shared" si="12"/>
        <v>80.345832914446561</v>
      </c>
      <c r="H54" s="39">
        <f t="shared" si="12"/>
        <v>42.851110887704827</v>
      </c>
      <c r="I54" s="39">
        <f t="shared" si="12"/>
        <v>32.138333165778619</v>
      </c>
      <c r="J54" s="39">
        <f t="shared" si="12"/>
        <v>32.138333165778619</v>
      </c>
      <c r="K54" s="39">
        <f t="shared" si="12"/>
        <v>53.563888609631029</v>
      </c>
    </row>
    <row r="55" spans="1:11" x14ac:dyDescent="0.2">
      <c r="A55" s="138"/>
      <c r="B55" s="139"/>
      <c r="C55" s="38" t="s">
        <v>28</v>
      </c>
      <c r="D55" s="39">
        <f t="shared" ref="D55:K55" si="13">D52*6</f>
        <v>321.38333165778624</v>
      </c>
      <c r="E55" s="39">
        <f t="shared" si="13"/>
        <v>160.69166582889312</v>
      </c>
      <c r="F55" s="39">
        <f t="shared" si="13"/>
        <v>107.12777721926206</v>
      </c>
      <c r="G55" s="39">
        <f t="shared" si="13"/>
        <v>160.69166582889312</v>
      </c>
      <c r="H55" s="39">
        <f t="shared" si="13"/>
        <v>85.702221775409654</v>
      </c>
      <c r="I55" s="39">
        <f t="shared" si="13"/>
        <v>64.276666331557237</v>
      </c>
      <c r="J55" s="39">
        <f t="shared" si="13"/>
        <v>64.276666331557237</v>
      </c>
      <c r="K55" s="39">
        <f t="shared" si="13"/>
        <v>107.12777721926206</v>
      </c>
    </row>
    <row r="56" spans="1:11" x14ac:dyDescent="0.2">
      <c r="A56" s="138"/>
      <c r="B56" s="139"/>
      <c r="C56" s="38" t="s">
        <v>29</v>
      </c>
      <c r="D56" s="39">
        <f t="shared" ref="D56:K56" si="14">D52*12</f>
        <v>642.76666331557249</v>
      </c>
      <c r="E56" s="39">
        <f t="shared" si="14"/>
        <v>321.38333165778624</v>
      </c>
      <c r="F56" s="39">
        <f t="shared" si="14"/>
        <v>214.25555443852411</v>
      </c>
      <c r="G56" s="39">
        <f t="shared" si="14"/>
        <v>321.38333165778624</v>
      </c>
      <c r="H56" s="39">
        <f t="shared" si="14"/>
        <v>171.40444355081931</v>
      </c>
      <c r="I56" s="39">
        <f t="shared" si="14"/>
        <v>128.55333266311447</v>
      </c>
      <c r="J56" s="39">
        <f t="shared" si="14"/>
        <v>128.55333266311447</v>
      </c>
      <c r="K56" s="39">
        <f t="shared" si="14"/>
        <v>214.25555443852411</v>
      </c>
    </row>
    <row r="57" spans="1:11" x14ac:dyDescent="0.2">
      <c r="A57" s="138"/>
      <c r="B57" s="139"/>
      <c r="C57" s="40" t="s">
        <v>30</v>
      </c>
      <c r="D57" s="140">
        <f t="shared" ref="D57:K57" si="15">D52*14</f>
        <v>749.89444053483453</v>
      </c>
      <c r="E57" s="140">
        <f t="shared" si="15"/>
        <v>374.94722026741726</v>
      </c>
      <c r="F57" s="140">
        <f t="shared" si="15"/>
        <v>249.96481351161145</v>
      </c>
      <c r="G57" s="140">
        <f t="shared" si="15"/>
        <v>374.94722026741726</v>
      </c>
      <c r="H57" s="140">
        <f t="shared" si="15"/>
        <v>199.97185080928921</v>
      </c>
      <c r="I57" s="140">
        <f t="shared" si="15"/>
        <v>149.97888810696691</v>
      </c>
      <c r="J57" s="140">
        <f t="shared" si="15"/>
        <v>149.97888810696691</v>
      </c>
      <c r="K57" s="140">
        <f t="shared" si="15"/>
        <v>249.96481351161145</v>
      </c>
    </row>
    <row r="58" spans="1:11" x14ac:dyDescent="0.2">
      <c r="A58" s="138"/>
      <c r="B58" s="139"/>
      <c r="C58" s="38" t="s">
        <v>31</v>
      </c>
      <c r="D58" s="39">
        <f t="shared" ref="D58:K58" si="16">D57*2</f>
        <v>1499.7888810696691</v>
      </c>
      <c r="E58" s="39">
        <f t="shared" si="16"/>
        <v>749.89444053483453</v>
      </c>
      <c r="F58" s="39">
        <f t="shared" si="16"/>
        <v>499.92962702322291</v>
      </c>
      <c r="G58" s="39">
        <f t="shared" si="16"/>
        <v>749.89444053483453</v>
      </c>
      <c r="H58" s="39">
        <f t="shared" si="16"/>
        <v>399.94370161857842</v>
      </c>
      <c r="I58" s="39">
        <f t="shared" si="16"/>
        <v>299.95777621393381</v>
      </c>
      <c r="J58" s="39">
        <f t="shared" si="16"/>
        <v>299.95777621393381</v>
      </c>
      <c r="K58" s="39">
        <f t="shared" si="16"/>
        <v>499.92962702322291</v>
      </c>
    </row>
    <row r="59" spans="1:11" x14ac:dyDescent="0.2">
      <c r="A59" s="138"/>
      <c r="B59" s="139"/>
      <c r="C59" s="38" t="s">
        <v>32</v>
      </c>
      <c r="D59" s="39">
        <f t="shared" ref="D59:K59" si="17">D58+D57</f>
        <v>2249.6833216045034</v>
      </c>
      <c r="E59" s="39">
        <f t="shared" si="17"/>
        <v>1124.8416608022517</v>
      </c>
      <c r="F59" s="39">
        <f t="shared" si="17"/>
        <v>749.8944405348343</v>
      </c>
      <c r="G59" s="39">
        <f t="shared" si="17"/>
        <v>1124.8416608022517</v>
      </c>
      <c r="H59" s="39">
        <f t="shared" si="17"/>
        <v>599.91555242786762</v>
      </c>
      <c r="I59" s="39">
        <f t="shared" si="17"/>
        <v>449.93666432090072</v>
      </c>
      <c r="J59" s="39">
        <f t="shared" si="17"/>
        <v>449.93666432090072</v>
      </c>
      <c r="K59" s="39">
        <f t="shared" si="17"/>
        <v>749.8944405348343</v>
      </c>
    </row>
    <row r="60" spans="1:11" x14ac:dyDescent="0.2">
      <c r="A60" s="138"/>
      <c r="B60" s="139"/>
      <c r="C60" s="38" t="s">
        <v>33</v>
      </c>
      <c r="D60" s="39">
        <f>D58+D58</f>
        <v>2999.5777621393381</v>
      </c>
      <c r="E60" s="39">
        <f t="shared" ref="E60:K60" si="18">E59+E57</f>
        <v>1499.7888810696691</v>
      </c>
      <c r="F60" s="39">
        <f t="shared" si="18"/>
        <v>999.85925404644581</v>
      </c>
      <c r="G60" s="39">
        <f t="shared" si="18"/>
        <v>1499.7888810696691</v>
      </c>
      <c r="H60" s="39">
        <f t="shared" si="18"/>
        <v>799.88740323715683</v>
      </c>
      <c r="I60" s="39">
        <f t="shared" si="18"/>
        <v>599.91555242786762</v>
      </c>
      <c r="J60" s="39">
        <f t="shared" si="18"/>
        <v>599.91555242786762</v>
      </c>
      <c r="K60" s="39">
        <f t="shared" si="18"/>
        <v>999.85925404644581</v>
      </c>
    </row>
    <row r="61" spans="1:11" x14ac:dyDescent="0.2">
      <c r="A61" s="138"/>
      <c r="B61" s="139"/>
      <c r="C61" s="38" t="s">
        <v>34</v>
      </c>
      <c r="D61" s="39">
        <f>D59+D58</f>
        <v>3749.4722026741724</v>
      </c>
      <c r="E61" s="39">
        <f t="shared" ref="E61:K61" si="19">E60+E57</f>
        <v>1874.7361013370864</v>
      </c>
      <c r="F61" s="39">
        <f t="shared" si="19"/>
        <v>1249.8240675580573</v>
      </c>
      <c r="G61" s="39">
        <f t="shared" si="19"/>
        <v>1874.7361013370864</v>
      </c>
      <c r="H61" s="39">
        <f t="shared" si="19"/>
        <v>999.85925404644604</v>
      </c>
      <c r="I61" s="39">
        <f t="shared" si="19"/>
        <v>749.89444053483453</v>
      </c>
      <c r="J61" s="39">
        <f t="shared" si="19"/>
        <v>749.89444053483453</v>
      </c>
      <c r="K61" s="39">
        <f t="shared" si="19"/>
        <v>1249.8240675580573</v>
      </c>
    </row>
    <row r="62" spans="1:11" x14ac:dyDescent="0.2">
      <c r="A62" s="138"/>
      <c r="B62" s="139"/>
      <c r="C62" s="38" t="s">
        <v>35</v>
      </c>
      <c r="D62" s="39">
        <f>D59+D59</f>
        <v>4499.3666432090067</v>
      </c>
      <c r="E62" s="39">
        <f t="shared" ref="E62:K62" si="20">E61+E57</f>
        <v>2249.6833216045038</v>
      </c>
      <c r="F62" s="39">
        <f t="shared" si="20"/>
        <v>1499.7888810696688</v>
      </c>
      <c r="G62" s="39">
        <f t="shared" si="20"/>
        <v>2249.6833216045038</v>
      </c>
      <c r="H62" s="39">
        <f t="shared" si="20"/>
        <v>1199.8311048557352</v>
      </c>
      <c r="I62" s="39">
        <f t="shared" si="20"/>
        <v>899.87332864180144</v>
      </c>
      <c r="J62" s="39">
        <f t="shared" si="20"/>
        <v>899.87332864180144</v>
      </c>
      <c r="K62" s="39">
        <f t="shared" si="20"/>
        <v>1499.7888810696688</v>
      </c>
    </row>
    <row r="63" spans="1:11" x14ac:dyDescent="0.2">
      <c r="A63" s="138"/>
      <c r="B63" s="139"/>
      <c r="C63" s="38" t="s">
        <v>36</v>
      </c>
      <c r="D63" s="39">
        <f>D59+D60</f>
        <v>5249.2610837438415</v>
      </c>
      <c r="E63" s="39">
        <f t="shared" ref="E63:K63" si="21">E62+E57</f>
        <v>2624.6305418719212</v>
      </c>
      <c r="F63" s="39">
        <f t="shared" si="21"/>
        <v>1749.7536945812803</v>
      </c>
      <c r="G63" s="39">
        <f t="shared" si="21"/>
        <v>2624.6305418719212</v>
      </c>
      <c r="H63" s="39">
        <f t="shared" si="21"/>
        <v>1399.8029556650245</v>
      </c>
      <c r="I63" s="39">
        <f t="shared" si="21"/>
        <v>1049.8522167487683</v>
      </c>
      <c r="J63" s="39">
        <f t="shared" si="21"/>
        <v>1049.8522167487683</v>
      </c>
      <c r="K63" s="39">
        <f t="shared" si="21"/>
        <v>1749.7536945812803</v>
      </c>
    </row>
    <row r="64" spans="1:11" x14ac:dyDescent="0.2">
      <c r="A64" s="138"/>
      <c r="B64" s="139"/>
      <c r="C64" s="38" t="s">
        <v>37</v>
      </c>
      <c r="D64" s="39">
        <f t="shared" ref="D64:K64" si="22">D63+D57</f>
        <v>5999.1555242786762</v>
      </c>
      <c r="E64" s="39">
        <f t="shared" si="22"/>
        <v>2999.5777621393386</v>
      </c>
      <c r="F64" s="39">
        <f t="shared" si="22"/>
        <v>1999.7185080928919</v>
      </c>
      <c r="G64" s="39">
        <f t="shared" si="22"/>
        <v>2999.5777621393386</v>
      </c>
      <c r="H64" s="39">
        <f t="shared" si="22"/>
        <v>1599.7748064743137</v>
      </c>
      <c r="I64" s="39">
        <f t="shared" si="22"/>
        <v>1199.8311048557352</v>
      </c>
      <c r="J64" s="39">
        <f t="shared" si="22"/>
        <v>1199.8311048557352</v>
      </c>
      <c r="K64" s="39">
        <f t="shared" si="22"/>
        <v>1999.7185080928919</v>
      </c>
    </row>
    <row r="65" spans="1:11" x14ac:dyDescent="0.2">
      <c r="A65" s="138"/>
      <c r="B65" s="139"/>
      <c r="C65" s="38" t="s">
        <v>38</v>
      </c>
      <c r="D65" s="39">
        <f t="shared" ref="D65:K65" si="23">D64+D57</f>
        <v>6749.049964813511</v>
      </c>
      <c r="E65" s="39">
        <f t="shared" si="23"/>
        <v>3374.524982406756</v>
      </c>
      <c r="F65" s="39">
        <f t="shared" si="23"/>
        <v>2249.6833216045034</v>
      </c>
      <c r="G65" s="39">
        <f t="shared" si="23"/>
        <v>3374.524982406756</v>
      </c>
      <c r="H65" s="39">
        <f t="shared" si="23"/>
        <v>1799.7466572836029</v>
      </c>
      <c r="I65" s="39">
        <f t="shared" si="23"/>
        <v>1349.8099929627022</v>
      </c>
      <c r="J65" s="39">
        <f t="shared" si="23"/>
        <v>1349.8099929627022</v>
      </c>
      <c r="K65" s="39">
        <f t="shared" si="23"/>
        <v>2249.6833216045034</v>
      </c>
    </row>
    <row r="66" spans="1:11" x14ac:dyDescent="0.2">
      <c r="A66" s="138"/>
      <c r="B66" s="139"/>
      <c r="C66" s="38" t="s">
        <v>39</v>
      </c>
      <c r="D66" s="39">
        <f t="shared" ref="D66:K66" si="24">D65+D57</f>
        <v>7498.9444053483458</v>
      </c>
      <c r="E66" s="39">
        <f t="shared" si="24"/>
        <v>3749.4722026741733</v>
      </c>
      <c r="F66" s="39">
        <f t="shared" si="24"/>
        <v>2499.6481351161146</v>
      </c>
      <c r="G66" s="39">
        <f t="shared" si="24"/>
        <v>3749.4722026741733</v>
      </c>
      <c r="H66" s="39">
        <f t="shared" si="24"/>
        <v>1999.7185080928921</v>
      </c>
      <c r="I66" s="39">
        <f t="shared" si="24"/>
        <v>1499.7888810696691</v>
      </c>
      <c r="J66" s="39">
        <f t="shared" si="24"/>
        <v>1499.7888810696691</v>
      </c>
      <c r="K66" s="39">
        <f t="shared" si="24"/>
        <v>2499.6481351161146</v>
      </c>
    </row>
    <row r="67" spans="1:11" x14ac:dyDescent="0.2">
      <c r="A67" s="138"/>
      <c r="B67" s="139"/>
      <c r="C67" s="38" t="s">
        <v>40</v>
      </c>
      <c r="D67" s="39">
        <f t="shared" ref="D67:K67" si="25">D66*2</f>
        <v>14997.888810696692</v>
      </c>
      <c r="E67" s="39">
        <f t="shared" si="25"/>
        <v>7498.9444053483467</v>
      </c>
      <c r="F67" s="39">
        <f t="shared" si="25"/>
        <v>4999.2962702322293</v>
      </c>
      <c r="G67" s="39">
        <f t="shared" si="25"/>
        <v>7498.9444053483467</v>
      </c>
      <c r="H67" s="39">
        <f t="shared" si="25"/>
        <v>3999.4370161857842</v>
      </c>
      <c r="I67" s="39">
        <f t="shared" si="25"/>
        <v>2999.5777621393381</v>
      </c>
      <c r="J67" s="39">
        <f t="shared" si="25"/>
        <v>2999.5777621393381</v>
      </c>
      <c r="K67" s="39">
        <f t="shared" si="25"/>
        <v>4999.2962702322293</v>
      </c>
    </row>
    <row r="68" spans="1:11" x14ac:dyDescent="0.2">
      <c r="A68" s="130"/>
      <c r="B68" s="106"/>
      <c r="C68" s="42" t="s">
        <v>41</v>
      </c>
      <c r="D68" s="39">
        <f t="shared" ref="D68:K68" si="26">D67+D66</f>
        <v>22496.833216045037</v>
      </c>
      <c r="E68" s="39">
        <f t="shared" si="26"/>
        <v>11248.41660802252</v>
      </c>
      <c r="F68" s="39">
        <f t="shared" si="26"/>
        <v>7498.9444053483439</v>
      </c>
      <c r="G68" s="39">
        <f t="shared" si="26"/>
        <v>11248.41660802252</v>
      </c>
      <c r="H68" s="39">
        <f t="shared" si="26"/>
        <v>5999.1555242786762</v>
      </c>
      <c r="I68" s="39">
        <f t="shared" si="26"/>
        <v>4499.3666432090067</v>
      </c>
      <c r="J68" s="39">
        <f t="shared" si="26"/>
        <v>4499.3666432090067</v>
      </c>
      <c r="K68" s="39">
        <f t="shared" si="26"/>
        <v>7498.9444053483439</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Algeria</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79</v>
      </c>
      <c r="B4" s="198" t="s">
        <v>84</v>
      </c>
      <c r="C4" s="7"/>
      <c r="D4" s="8" t="s">
        <v>2</v>
      </c>
      <c r="E4" s="8" t="s">
        <v>3</v>
      </c>
      <c r="F4" s="8" t="s">
        <v>4</v>
      </c>
      <c r="G4" s="9" t="s">
        <v>5</v>
      </c>
      <c r="H4" s="10" t="s">
        <v>6</v>
      </c>
      <c r="I4" s="10" t="s">
        <v>7</v>
      </c>
      <c r="J4" s="10"/>
      <c r="K4" s="11"/>
    </row>
    <row r="5" spans="1:11" ht="13.8" thickBot="1" x14ac:dyDescent="0.3">
      <c r="A5" s="12"/>
      <c r="B5" s="12"/>
      <c r="C5" s="13" t="s">
        <v>8</v>
      </c>
      <c r="D5" s="14">
        <v>1</v>
      </c>
      <c r="E5" s="15">
        <f>D5*C6/G7</f>
        <v>434.75419724540063</v>
      </c>
      <c r="F5" s="15">
        <f>E5*14</f>
        <v>6086.5587614356091</v>
      </c>
      <c r="G5" s="16">
        <v>1</v>
      </c>
      <c r="H5" s="15">
        <f>F5*30</f>
        <v>182596.76284306828</v>
      </c>
      <c r="I5" s="17">
        <f>E26</f>
        <v>73038.705137227313</v>
      </c>
      <c r="J5" s="18">
        <f>F26</f>
        <v>109558.05770584097</v>
      </c>
      <c r="K5" s="19"/>
    </row>
    <row r="6" spans="1:11" ht="13.2" x14ac:dyDescent="0.25">
      <c r="A6" s="151" t="s">
        <v>9</v>
      </c>
      <c r="B6" s="159">
        <f>D5*C6</f>
        <v>617.78571428571433</v>
      </c>
      <c r="C6" s="233">
        <f>B7/C7</f>
        <v>617.78571428571433</v>
      </c>
      <c r="D6" s="20" t="s">
        <v>10</v>
      </c>
      <c r="E6" s="21"/>
      <c r="F6" s="21"/>
      <c r="G6" s="22">
        <v>39706</v>
      </c>
      <c r="H6" s="23" t="s">
        <v>11</v>
      </c>
      <c r="I6" s="24" t="s">
        <v>12</v>
      </c>
      <c r="J6" s="24" t="s">
        <v>13</v>
      </c>
      <c r="K6" s="25"/>
    </row>
    <row r="7" spans="1:11" ht="14.4" x14ac:dyDescent="0.3">
      <c r="A7" s="162" t="s">
        <v>14</v>
      </c>
      <c r="B7" s="26">
        <v>8649</v>
      </c>
      <c r="C7" s="27">
        <v>14</v>
      </c>
      <c r="D7"/>
      <c r="E7" s="28"/>
      <c r="F7"/>
      <c r="G7" s="29">
        <v>1.421</v>
      </c>
      <c r="H7"/>
      <c r="I7" s="30"/>
      <c r="J7"/>
      <c r="K7" s="31"/>
    </row>
    <row r="8" spans="1:11" ht="13.8" thickBot="1" x14ac:dyDescent="0.3">
      <c r="A8" s="150" t="s">
        <v>15</v>
      </c>
      <c r="B8" s="32">
        <f>B7*C8</f>
        <v>259470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434.75419724540063</v>
      </c>
      <c r="E10" s="39">
        <f>D10/100*40</f>
        <v>173.90167889816027</v>
      </c>
      <c r="F10" s="153">
        <f>D10/100*60</f>
        <v>260.85251834724039</v>
      </c>
      <c r="G10" s="155" t="s">
        <v>25</v>
      </c>
      <c r="H10" s="144">
        <f>E10/100*35</f>
        <v>60.865587614356095</v>
      </c>
      <c r="I10" s="39">
        <f>E10/100*10</f>
        <v>17.390167889816027</v>
      </c>
      <c r="J10" s="39">
        <f>E10/100*10</f>
        <v>17.390167889816027</v>
      </c>
      <c r="K10" s="39">
        <f>E10/100*45</f>
        <v>78.255755504172114</v>
      </c>
    </row>
    <row r="11" spans="1:11" x14ac:dyDescent="0.2">
      <c r="B11" s="19"/>
      <c r="C11" s="149" t="s">
        <v>26</v>
      </c>
      <c r="D11" s="144">
        <f>D10*2</f>
        <v>869.50839449080127</v>
      </c>
      <c r="E11" s="39">
        <f>E10*2</f>
        <v>347.80335779632054</v>
      </c>
      <c r="F11" s="153">
        <f>F10*2</f>
        <v>521.70503669448078</v>
      </c>
      <c r="G11" s="155" t="s">
        <v>26</v>
      </c>
      <c r="H11" s="144">
        <f>H10*2</f>
        <v>121.73117522871219</v>
      </c>
      <c r="I11" s="39">
        <f>I10*2</f>
        <v>34.780335779632054</v>
      </c>
      <c r="J11" s="39">
        <f>J10*2</f>
        <v>34.780335779632054</v>
      </c>
      <c r="K11" s="39">
        <f>K10*2</f>
        <v>156.51151100834423</v>
      </c>
    </row>
    <row r="12" spans="1:11" ht="14.4" x14ac:dyDescent="0.3">
      <c r="A12" s="145"/>
      <c r="B12" s="19"/>
      <c r="C12" s="149" t="s">
        <v>27</v>
      </c>
      <c r="D12" s="144">
        <f>D10*3</f>
        <v>1304.262591736202</v>
      </c>
      <c r="E12" s="39">
        <f>E10*3</f>
        <v>521.70503669448078</v>
      </c>
      <c r="F12" s="153">
        <f>F10*3</f>
        <v>782.55755504172112</v>
      </c>
      <c r="G12" s="155" t="s">
        <v>27</v>
      </c>
      <c r="H12" s="144">
        <f>H10*3</f>
        <v>182.59676284306829</v>
      </c>
      <c r="I12" s="39">
        <f>I10*3</f>
        <v>52.170503669448081</v>
      </c>
      <c r="J12" s="39">
        <f>J10*3</f>
        <v>52.170503669448081</v>
      </c>
      <c r="K12" s="39">
        <f>K10*3</f>
        <v>234.76726651251636</v>
      </c>
    </row>
    <row r="13" spans="1:11" x14ac:dyDescent="0.2">
      <c r="B13" s="19"/>
      <c r="C13" s="149" t="s">
        <v>28</v>
      </c>
      <c r="D13" s="144">
        <f>D10*6</f>
        <v>2608.525183472404</v>
      </c>
      <c r="E13" s="39">
        <f>E10*6</f>
        <v>1043.4100733889616</v>
      </c>
      <c r="F13" s="153">
        <f>F10*6</f>
        <v>1565.1151100834422</v>
      </c>
      <c r="G13" s="155" t="s">
        <v>28</v>
      </c>
      <c r="H13" s="144">
        <f>H10*6</f>
        <v>365.19352568613658</v>
      </c>
      <c r="I13" s="39">
        <f>I10*6</f>
        <v>104.34100733889616</v>
      </c>
      <c r="J13" s="39">
        <f>J10*6</f>
        <v>104.34100733889616</v>
      </c>
      <c r="K13" s="39">
        <f>K10*6</f>
        <v>469.53453302503272</v>
      </c>
    </row>
    <row r="14" spans="1:11" x14ac:dyDescent="0.2">
      <c r="A14" s="157"/>
      <c r="B14" s="147"/>
      <c r="C14" s="149" t="s">
        <v>29</v>
      </c>
      <c r="D14" s="144">
        <f>D10*12</f>
        <v>5217.050366944808</v>
      </c>
      <c r="E14" s="39">
        <f>E10*12</f>
        <v>2086.8201467779231</v>
      </c>
      <c r="F14" s="153">
        <f>F10*12</f>
        <v>3130.2302201668845</v>
      </c>
      <c r="G14" s="155" t="s">
        <v>29</v>
      </c>
      <c r="H14" s="144">
        <f>H10*12</f>
        <v>730.38705137227316</v>
      </c>
      <c r="I14" s="39">
        <f>I10*12</f>
        <v>208.68201467779232</v>
      </c>
      <c r="J14" s="39">
        <f>J10*12</f>
        <v>208.68201467779232</v>
      </c>
      <c r="K14" s="39">
        <f>K10*12</f>
        <v>939.06906605006543</v>
      </c>
    </row>
    <row r="15" spans="1:11" x14ac:dyDescent="0.2">
      <c r="A15" s="157"/>
      <c r="B15" s="158"/>
      <c r="C15" s="160" t="s">
        <v>30</v>
      </c>
      <c r="D15" s="156">
        <f>D10*14</f>
        <v>6086.5587614356091</v>
      </c>
      <c r="E15" s="41">
        <f>E10*14</f>
        <v>2434.6235045742437</v>
      </c>
      <c r="F15" s="141">
        <f>F10*14</f>
        <v>3651.9352568613654</v>
      </c>
      <c r="G15" s="143" t="s">
        <v>30</v>
      </c>
      <c r="H15" s="156">
        <f>H10*14</f>
        <v>852.11822660098528</v>
      </c>
      <c r="I15" s="41">
        <f>I10*14</f>
        <v>243.46235045742438</v>
      </c>
      <c r="J15" s="41">
        <f>J10*14</f>
        <v>243.46235045742438</v>
      </c>
      <c r="K15" s="41">
        <f>K10*14</f>
        <v>1095.5805770584095</v>
      </c>
    </row>
    <row r="16" spans="1:11" ht="12.9" customHeight="1" x14ac:dyDescent="0.2">
      <c r="A16" s="157"/>
      <c r="B16" s="146"/>
      <c r="C16" s="149" t="s">
        <v>31</v>
      </c>
      <c r="D16" s="144">
        <f>D15*2</f>
        <v>12173.117522871218</v>
      </c>
      <c r="E16" s="39">
        <f>E15*2</f>
        <v>4869.2470091484875</v>
      </c>
      <c r="F16" s="153">
        <f>F15*2</f>
        <v>7303.8705137227307</v>
      </c>
      <c r="G16" s="155" t="s">
        <v>31</v>
      </c>
      <c r="H16" s="144">
        <f>H15*2</f>
        <v>1704.2364532019706</v>
      </c>
      <c r="I16" s="39">
        <f>I15*2</f>
        <v>486.92470091484876</v>
      </c>
      <c r="J16" s="39">
        <f>J15*2</f>
        <v>486.92470091484876</v>
      </c>
      <c r="K16" s="39">
        <f>K15*2</f>
        <v>2191.161154116819</v>
      </c>
    </row>
    <row r="17" spans="1:11" x14ac:dyDescent="0.2">
      <c r="B17" s="19"/>
      <c r="C17" s="149" t="s">
        <v>32</v>
      </c>
      <c r="D17" s="144">
        <f>D16+D15</f>
        <v>18259.676284306828</v>
      </c>
      <c r="E17" s="39">
        <f>E16+E15</f>
        <v>7303.8705137227316</v>
      </c>
      <c r="F17" s="153">
        <f>F16+F15</f>
        <v>10955.805770584097</v>
      </c>
      <c r="G17" s="155" t="s">
        <v>32</v>
      </c>
      <c r="H17" s="144">
        <f>H16+H15</f>
        <v>2556.3546798029556</v>
      </c>
      <c r="I17" s="39">
        <f>I16+I15</f>
        <v>730.38705137227316</v>
      </c>
      <c r="J17" s="39">
        <f>J16+J15</f>
        <v>730.38705137227316</v>
      </c>
      <c r="K17" s="39">
        <f>K16+K15</f>
        <v>3286.7417311752288</v>
      </c>
    </row>
    <row r="18" spans="1:11" x14ac:dyDescent="0.2">
      <c r="A18" s="138"/>
      <c r="B18" s="19"/>
      <c r="C18" s="149" t="s">
        <v>33</v>
      </c>
      <c r="D18" s="144">
        <f>D16*2</f>
        <v>24346.235045742436</v>
      </c>
      <c r="E18" s="39">
        <f>E16+E16</f>
        <v>9738.4940182969749</v>
      </c>
      <c r="F18" s="153">
        <f>F16+F16</f>
        <v>14607.741027445461</v>
      </c>
      <c r="G18" s="155" t="s">
        <v>33</v>
      </c>
      <c r="H18" s="144">
        <f>H16+H16</f>
        <v>3408.4729064039411</v>
      </c>
      <c r="I18" s="39">
        <f>I16+I16</f>
        <v>973.84940182969751</v>
      </c>
      <c r="J18" s="39">
        <f>J16+J16</f>
        <v>973.84940182969751</v>
      </c>
      <c r="K18" s="39">
        <f>K16+K16</f>
        <v>4382.3223082336381</v>
      </c>
    </row>
    <row r="19" spans="1:11" x14ac:dyDescent="0.2">
      <c r="A19" s="138"/>
      <c r="B19" s="19"/>
      <c r="C19" s="149" t="s">
        <v>34</v>
      </c>
      <c r="D19" s="144">
        <f>D17+D16</f>
        <v>30432.793807178045</v>
      </c>
      <c r="E19" s="39">
        <f>E17+E16</f>
        <v>12173.11752287122</v>
      </c>
      <c r="F19" s="153">
        <f>F16+F17</f>
        <v>18259.676284306828</v>
      </c>
      <c r="G19" s="155" t="s">
        <v>34</v>
      </c>
      <c r="H19" s="144">
        <f>H17+H16</f>
        <v>4260.5911330049257</v>
      </c>
      <c r="I19" s="39">
        <f>I16+I17</f>
        <v>1217.3117522871219</v>
      </c>
      <c r="J19" s="39">
        <f>J16+J17</f>
        <v>1217.3117522871219</v>
      </c>
      <c r="K19" s="39">
        <f>K18+K15</f>
        <v>5477.9028852920474</v>
      </c>
    </row>
    <row r="20" spans="1:11" x14ac:dyDescent="0.2">
      <c r="A20" s="138"/>
      <c r="B20" s="19"/>
      <c r="C20" s="149" t="s">
        <v>35</v>
      </c>
      <c r="D20" s="144">
        <f>D17*2</f>
        <v>36519.352568613656</v>
      </c>
      <c r="E20" s="39">
        <f>E17+E17</f>
        <v>14607.741027445463</v>
      </c>
      <c r="F20" s="153">
        <f>F17+F17</f>
        <v>21911.611541168193</v>
      </c>
      <c r="G20" s="155" t="s">
        <v>35</v>
      </c>
      <c r="H20" s="144">
        <f>H17+H17</f>
        <v>5112.7093596059112</v>
      </c>
      <c r="I20" s="39">
        <f>I17+I17</f>
        <v>1460.7741027445463</v>
      </c>
      <c r="J20" s="39">
        <f>J17+J17</f>
        <v>1460.7741027445463</v>
      </c>
      <c r="K20" s="39">
        <f>K19+K15</f>
        <v>6573.4834623504566</v>
      </c>
    </row>
    <row r="21" spans="1:11" x14ac:dyDescent="0.2">
      <c r="A21" s="138"/>
      <c r="B21" s="19"/>
      <c r="C21" s="149" t="s">
        <v>36</v>
      </c>
      <c r="D21" s="144">
        <f>D18+D17</f>
        <v>42605.911330049261</v>
      </c>
      <c r="E21" s="39">
        <f>E18+E17</f>
        <v>17042.364532019707</v>
      </c>
      <c r="F21" s="153">
        <f>F18+F17</f>
        <v>25563.546798029558</v>
      </c>
      <c r="G21" s="155" t="s">
        <v>36</v>
      </c>
      <c r="H21" s="144">
        <f>H17+H18</f>
        <v>5964.8275862068967</v>
      </c>
      <c r="I21" s="39">
        <f>I18+I17</f>
        <v>1704.2364532019706</v>
      </c>
      <c r="J21" s="39">
        <f>J18+J17</f>
        <v>1704.2364532019706</v>
      </c>
      <c r="K21" s="39">
        <f>K20+K15</f>
        <v>7669.0640394088659</v>
      </c>
    </row>
    <row r="22" spans="1:11" x14ac:dyDescent="0.2">
      <c r="A22" s="138"/>
      <c r="B22" s="19"/>
      <c r="C22" s="149" t="s">
        <v>37</v>
      </c>
      <c r="D22" s="144">
        <f>D18+D18</f>
        <v>48692.470091484873</v>
      </c>
      <c r="E22" s="39">
        <f>E18+E18</f>
        <v>19476.98803659395</v>
      </c>
      <c r="F22" s="153">
        <f>F18+F18</f>
        <v>29215.482054890923</v>
      </c>
      <c r="G22" s="155" t="s">
        <v>37</v>
      </c>
      <c r="H22" s="144">
        <f>H18+H18</f>
        <v>6816.9458128078822</v>
      </c>
      <c r="I22" s="39">
        <f>I18+I18</f>
        <v>1947.698803659395</v>
      </c>
      <c r="J22" s="39">
        <f>J18+J18</f>
        <v>1947.698803659395</v>
      </c>
      <c r="K22" s="39">
        <f>K21+K15</f>
        <v>8764.6446164672761</v>
      </c>
    </row>
    <row r="23" spans="1:11" x14ac:dyDescent="0.2">
      <c r="A23" s="138"/>
      <c r="B23" s="19"/>
      <c r="C23" s="149" t="s">
        <v>38</v>
      </c>
      <c r="D23" s="144">
        <f>D18+D19</f>
        <v>54779.028852920484</v>
      </c>
      <c r="E23" s="39">
        <f>E19+E18</f>
        <v>21911.611541168197</v>
      </c>
      <c r="F23" s="153">
        <f>F19+F18</f>
        <v>32867.417311752288</v>
      </c>
      <c r="G23" s="155" t="s">
        <v>38</v>
      </c>
      <c r="H23" s="144">
        <f>H18+H19</f>
        <v>7669.0640394088668</v>
      </c>
      <c r="I23" s="39">
        <f>I19+I18</f>
        <v>2191.1611541168195</v>
      </c>
      <c r="J23" s="39">
        <f>J19+J18</f>
        <v>2191.1611541168195</v>
      </c>
      <c r="K23" s="39">
        <f>K22+K15</f>
        <v>9860.2251935256863</v>
      </c>
    </row>
    <row r="24" spans="1:11" x14ac:dyDescent="0.2">
      <c r="A24" s="138"/>
      <c r="B24" s="19"/>
      <c r="C24" s="149" t="s">
        <v>39</v>
      </c>
      <c r="D24" s="144">
        <f>D15*10</f>
        <v>60865.587614356089</v>
      </c>
      <c r="E24" s="39">
        <f>E19+E19</f>
        <v>24346.23504574244</v>
      </c>
      <c r="F24" s="153">
        <f>F19+F19</f>
        <v>36519.352568613656</v>
      </c>
      <c r="G24" s="155" t="s">
        <v>39</v>
      </c>
      <c r="H24" s="144">
        <f>H19+H19</f>
        <v>8521.1822660098514</v>
      </c>
      <c r="I24" s="39">
        <f>I19+I19</f>
        <v>2434.6235045742437</v>
      </c>
      <c r="J24" s="39">
        <f>J19+J19</f>
        <v>2434.6235045742437</v>
      </c>
      <c r="K24" s="39">
        <f>K23+K15</f>
        <v>10955.805770584097</v>
      </c>
    </row>
    <row r="25" spans="1:11" x14ac:dyDescent="0.2">
      <c r="A25" s="138"/>
      <c r="B25" s="19"/>
      <c r="C25" s="149" t="s">
        <v>40</v>
      </c>
      <c r="D25" s="144">
        <f>D24*2</f>
        <v>121731.17522871218</v>
      </c>
      <c r="E25" s="39">
        <f>E24*2</f>
        <v>48692.47009148488</v>
      </c>
      <c r="F25" s="153">
        <f>F24*2</f>
        <v>73038.705137227313</v>
      </c>
      <c r="G25" s="155" t="s">
        <v>40</v>
      </c>
      <c r="H25" s="144">
        <f>H24*2</f>
        <v>17042.364532019703</v>
      </c>
      <c r="I25" s="39">
        <f>I24*2</f>
        <v>4869.2470091484875</v>
      </c>
      <c r="J25" s="39">
        <f>J24*2</f>
        <v>4869.2470091484875</v>
      </c>
      <c r="K25" s="39">
        <f>K24*2</f>
        <v>21911.611541168193</v>
      </c>
    </row>
    <row r="26" spans="1:11" ht="10.8" thickBot="1" x14ac:dyDescent="0.25">
      <c r="A26" s="138"/>
      <c r="B26" s="25"/>
      <c r="C26" s="148" t="s">
        <v>41</v>
      </c>
      <c r="D26" s="144">
        <f>D25+D24</f>
        <v>182596.76284306828</v>
      </c>
      <c r="E26" s="39">
        <f>E25+E24</f>
        <v>73038.705137227313</v>
      </c>
      <c r="F26" s="153">
        <f>F25+F24</f>
        <v>109558.05770584097</v>
      </c>
      <c r="G26" s="154" t="s">
        <v>41</v>
      </c>
      <c r="H26" s="144">
        <f>H25+H24</f>
        <v>25563.546798029554</v>
      </c>
      <c r="I26" s="39">
        <f>I25+I24</f>
        <v>7303.8705137227316</v>
      </c>
      <c r="J26" s="39">
        <f>J25+J24</f>
        <v>7303.8705137227316</v>
      </c>
      <c r="K26" s="39">
        <f>K25+K24</f>
        <v>32867.417311752288</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182596.76284306828</v>
      </c>
      <c r="D29" s="51">
        <f>C29/100*4</f>
        <v>7303.8705137227316</v>
      </c>
      <c r="E29" s="51">
        <f>C29/100*5</f>
        <v>9129.8381421534141</v>
      </c>
      <c r="F29" s="51">
        <f>C29/100*6</f>
        <v>10955.805770584098</v>
      </c>
      <c r="G29" s="51">
        <f>C29/100*7</f>
        <v>12781.773399014781</v>
      </c>
      <c r="H29" s="51">
        <f>C29/100*8</f>
        <v>14607.741027445463</v>
      </c>
      <c r="I29" s="51">
        <f>C29/100*9</f>
        <v>16433.708655876148</v>
      </c>
      <c r="J29" s="51">
        <f>C29/100*10</f>
        <v>18259.676284306828</v>
      </c>
      <c r="K29" s="52"/>
    </row>
    <row r="30" spans="1:11" x14ac:dyDescent="0.2">
      <c r="A30" s="19"/>
      <c r="B30" s="53" t="s">
        <v>45</v>
      </c>
      <c r="C30" s="54" t="s">
        <v>46</v>
      </c>
      <c r="D30" s="55">
        <f>D15</f>
        <v>6086.5587614356091</v>
      </c>
      <c r="E30" s="55">
        <f>D15</f>
        <v>6086.5587614356091</v>
      </c>
      <c r="F30" s="55">
        <f>D15</f>
        <v>6086.5587614356091</v>
      </c>
      <c r="G30" s="55">
        <f>D15</f>
        <v>6086.5587614356091</v>
      </c>
      <c r="H30" s="55">
        <f>D15</f>
        <v>6086.5587614356091</v>
      </c>
      <c r="I30" s="55">
        <f>D15</f>
        <v>6086.5587614356091</v>
      </c>
      <c r="J30" s="55">
        <f>D15</f>
        <v>6086.5587614356091</v>
      </c>
      <c r="K30" s="52"/>
    </row>
    <row r="31" spans="1:11" x14ac:dyDescent="0.2">
      <c r="A31" s="19"/>
      <c r="B31" s="53" t="s">
        <v>47</v>
      </c>
      <c r="C31" s="56" t="s">
        <v>48</v>
      </c>
      <c r="D31" s="51">
        <f t="shared" ref="D31:J31" si="0">D29-D30</f>
        <v>1217.3117522871225</v>
      </c>
      <c r="E31" s="51">
        <f t="shared" si="0"/>
        <v>3043.279380717805</v>
      </c>
      <c r="F31" s="51">
        <f t="shared" si="0"/>
        <v>4869.2470091484893</v>
      </c>
      <c r="G31" s="51">
        <f t="shared" si="0"/>
        <v>6695.2146375791717</v>
      </c>
      <c r="H31" s="51">
        <f t="shared" si="0"/>
        <v>8521.1822660098551</v>
      </c>
      <c r="I31" s="51">
        <f t="shared" si="0"/>
        <v>10347.149894440539</v>
      </c>
      <c r="J31" s="51">
        <f t="shared" si="0"/>
        <v>12173.11752287122</v>
      </c>
      <c r="K31" s="52"/>
    </row>
    <row r="32" spans="1:11" ht="10.8" thickBot="1" x14ac:dyDescent="0.25">
      <c r="A32" s="19"/>
      <c r="B32" s="57"/>
      <c r="C32" s="453" t="s">
        <v>161</v>
      </c>
      <c r="D32" s="58">
        <f t="shared" ref="D32:J32" si="1">D31/100*10</f>
        <v>121.73117522871225</v>
      </c>
      <c r="E32" s="58">
        <f t="shared" si="1"/>
        <v>304.32793807178052</v>
      </c>
      <c r="F32" s="58">
        <f t="shared" si="1"/>
        <v>486.92470091484893</v>
      </c>
      <c r="G32" s="58">
        <f t="shared" si="1"/>
        <v>669.5214637579171</v>
      </c>
      <c r="H32" s="58">
        <f t="shared" si="1"/>
        <v>852.11822660098551</v>
      </c>
      <c r="I32" s="58">
        <f t="shared" si="1"/>
        <v>1034.714989444054</v>
      </c>
      <c r="J32" s="58">
        <f t="shared" si="1"/>
        <v>1217.3117522871221</v>
      </c>
      <c r="K32" s="59"/>
    </row>
    <row r="33" spans="1:11" x14ac:dyDescent="0.2">
      <c r="A33" s="19"/>
      <c r="B33" s="60" t="s">
        <v>50</v>
      </c>
      <c r="C33" s="61" t="s">
        <v>51</v>
      </c>
      <c r="D33" s="62">
        <f t="shared" ref="D33:J36" si="2">D29*30</f>
        <v>219116.11541168194</v>
      </c>
      <c r="E33" s="62">
        <f t="shared" si="2"/>
        <v>273895.14426460245</v>
      </c>
      <c r="F33" s="62">
        <f t="shared" si="2"/>
        <v>328674.17311752297</v>
      </c>
      <c r="G33" s="62">
        <f t="shared" si="2"/>
        <v>383453.20197044342</v>
      </c>
      <c r="H33" s="62">
        <f t="shared" si="2"/>
        <v>438232.23082336388</v>
      </c>
      <c r="I33" s="62">
        <f t="shared" si="2"/>
        <v>493011.25967628445</v>
      </c>
      <c r="J33" s="63">
        <f t="shared" si="2"/>
        <v>547790.2885292049</v>
      </c>
      <c r="K33" s="64"/>
    </row>
    <row r="34" spans="1:11" x14ac:dyDescent="0.2">
      <c r="A34" s="19"/>
      <c r="B34" s="65" t="s">
        <v>50</v>
      </c>
      <c r="C34" s="66" t="s">
        <v>52</v>
      </c>
      <c r="D34" s="67">
        <f t="shared" si="2"/>
        <v>182596.76284306828</v>
      </c>
      <c r="E34" s="67">
        <f t="shared" si="2"/>
        <v>182596.76284306828</v>
      </c>
      <c r="F34" s="67">
        <f t="shared" si="2"/>
        <v>182596.76284306828</v>
      </c>
      <c r="G34" s="67">
        <f t="shared" si="2"/>
        <v>182596.76284306828</v>
      </c>
      <c r="H34" s="67">
        <f t="shared" si="2"/>
        <v>182596.76284306828</v>
      </c>
      <c r="I34" s="67">
        <f t="shared" si="2"/>
        <v>182596.76284306828</v>
      </c>
      <c r="J34" s="68">
        <f t="shared" si="2"/>
        <v>182596.76284306828</v>
      </c>
      <c r="K34" s="69"/>
    </row>
    <row r="35" spans="1:11" x14ac:dyDescent="0.2">
      <c r="A35" s="19"/>
      <c r="B35" s="70" t="s">
        <v>50</v>
      </c>
      <c r="C35" s="71" t="s">
        <v>53</v>
      </c>
      <c r="D35" s="72">
        <f t="shared" si="2"/>
        <v>36519.352568613678</v>
      </c>
      <c r="E35" s="72">
        <f t="shared" si="2"/>
        <v>91298.381421534155</v>
      </c>
      <c r="F35" s="72">
        <f t="shared" si="2"/>
        <v>146077.41027445468</v>
      </c>
      <c r="G35" s="72">
        <f t="shared" si="2"/>
        <v>200856.43912737514</v>
      </c>
      <c r="H35" s="72">
        <f t="shared" si="2"/>
        <v>255635.46798029565</v>
      </c>
      <c r="I35" s="72">
        <f t="shared" si="2"/>
        <v>310414.49683321617</v>
      </c>
      <c r="J35" s="73">
        <f t="shared" si="2"/>
        <v>365193.52568613662</v>
      </c>
      <c r="K35" s="74"/>
    </row>
    <row r="36" spans="1:11" ht="10.8" thickBot="1" x14ac:dyDescent="0.25">
      <c r="A36" s="19"/>
      <c r="B36" s="75" t="s">
        <v>50</v>
      </c>
      <c r="C36" s="76" t="s">
        <v>49</v>
      </c>
      <c r="D36" s="77">
        <f t="shared" si="2"/>
        <v>3651.9352568613672</v>
      </c>
      <c r="E36" s="77">
        <f t="shared" si="2"/>
        <v>9129.8381421534159</v>
      </c>
      <c r="F36" s="77">
        <f t="shared" si="2"/>
        <v>14607.741027445467</v>
      </c>
      <c r="G36" s="77">
        <f t="shared" si="2"/>
        <v>20085.643912737512</v>
      </c>
      <c r="H36" s="77">
        <f t="shared" si="2"/>
        <v>25563.546798029565</v>
      </c>
      <c r="I36" s="77">
        <f t="shared" si="2"/>
        <v>31041.449683321622</v>
      </c>
      <c r="J36" s="77">
        <f t="shared" si="2"/>
        <v>36519.352568613664</v>
      </c>
      <c r="K36" s="78"/>
    </row>
    <row r="37" spans="1:11" x14ac:dyDescent="0.2">
      <c r="A37" s="6"/>
      <c r="B37" s="79"/>
      <c r="C37" s="80" t="s">
        <v>54</v>
      </c>
      <c r="D37" s="81">
        <f t="shared" ref="D37:J37" si="3">D31</f>
        <v>1217.3117522871225</v>
      </c>
      <c r="E37" s="81">
        <f t="shared" si="3"/>
        <v>3043.279380717805</v>
      </c>
      <c r="F37" s="81">
        <f t="shared" si="3"/>
        <v>4869.2470091484893</v>
      </c>
      <c r="G37" s="81">
        <f t="shared" si="3"/>
        <v>6695.2146375791717</v>
      </c>
      <c r="H37" s="81">
        <f t="shared" si="3"/>
        <v>8521.1822660098551</v>
      </c>
      <c r="I37" s="81">
        <f t="shared" si="3"/>
        <v>10347.149894440539</v>
      </c>
      <c r="J37" s="81">
        <f t="shared" si="3"/>
        <v>12173.11752287122</v>
      </c>
      <c r="K37" s="82"/>
    </row>
    <row r="38" spans="1:11" ht="11.4" x14ac:dyDescent="0.2">
      <c r="A38" s="11"/>
      <c r="B38" s="83"/>
      <c r="C38" s="84" t="s">
        <v>55</v>
      </c>
      <c r="D38" s="85">
        <f t="shared" ref="D38:J38" si="4">D37/100*20</f>
        <v>243.46235045742449</v>
      </c>
      <c r="E38" s="86">
        <f t="shared" si="4"/>
        <v>608.65587614356104</v>
      </c>
      <c r="F38" s="86">
        <f t="shared" si="4"/>
        <v>973.84940182969785</v>
      </c>
      <c r="G38" s="86">
        <f t="shared" si="4"/>
        <v>1339.0429275158342</v>
      </c>
      <c r="H38" s="86">
        <f t="shared" si="4"/>
        <v>1704.236453201971</v>
      </c>
      <c r="I38" s="86">
        <f t="shared" si="4"/>
        <v>2069.4299788881081</v>
      </c>
      <c r="J38" s="86">
        <f t="shared" si="4"/>
        <v>2434.6235045742442</v>
      </c>
      <c r="K38" s="82"/>
    </row>
    <row r="39" spans="1:11" ht="13.2" x14ac:dyDescent="0.25">
      <c r="A39" s="19"/>
      <c r="B39" s="87"/>
      <c r="C39" s="88" t="s">
        <v>56</v>
      </c>
      <c r="D39" s="85">
        <f t="shared" ref="D39:J39" si="5">D37/100*40</f>
        <v>486.92470091484898</v>
      </c>
      <c r="E39" s="86">
        <f t="shared" si="5"/>
        <v>1217.3117522871221</v>
      </c>
      <c r="F39" s="86">
        <f t="shared" si="5"/>
        <v>1947.6988036593957</v>
      </c>
      <c r="G39" s="86">
        <f t="shared" si="5"/>
        <v>2678.0858550316684</v>
      </c>
      <c r="H39" s="86">
        <f t="shared" si="5"/>
        <v>3408.472906403942</v>
      </c>
      <c r="I39" s="86">
        <f t="shared" si="5"/>
        <v>4138.8599577762161</v>
      </c>
      <c r="J39" s="86">
        <f t="shared" si="5"/>
        <v>4869.2470091484884</v>
      </c>
      <c r="K39" s="82"/>
    </row>
    <row r="40" spans="1:11" ht="11.4" x14ac:dyDescent="0.2">
      <c r="A40" s="19"/>
      <c r="B40" s="89"/>
      <c r="C40" s="84" t="s">
        <v>57</v>
      </c>
      <c r="D40" s="85">
        <f t="shared" ref="D40:J40" si="6">D37/100*40</f>
        <v>486.92470091484898</v>
      </c>
      <c r="E40" s="86">
        <f t="shared" si="6"/>
        <v>1217.3117522871221</v>
      </c>
      <c r="F40" s="86">
        <f t="shared" si="6"/>
        <v>1947.6988036593957</v>
      </c>
      <c r="G40" s="86">
        <f t="shared" si="6"/>
        <v>2678.0858550316684</v>
      </c>
      <c r="H40" s="86">
        <f t="shared" si="6"/>
        <v>3408.472906403942</v>
      </c>
      <c r="I40" s="86">
        <f t="shared" si="6"/>
        <v>4138.8599577762161</v>
      </c>
      <c r="J40" s="86">
        <f t="shared" si="6"/>
        <v>4869.2470091484884</v>
      </c>
      <c r="K40" s="82"/>
    </row>
    <row r="41" spans="1:11" s="96" customFormat="1" ht="11.4" x14ac:dyDescent="0.2">
      <c r="A41" s="90"/>
      <c r="B41" s="91"/>
      <c r="C41" s="92" t="s">
        <v>58</v>
      </c>
      <c r="D41" s="93">
        <f>D37/100*4</f>
        <v>48.6924700914849</v>
      </c>
      <c r="E41" s="94">
        <f>E37/100*5</f>
        <v>152.16396903589026</v>
      </c>
      <c r="F41" s="94">
        <f>F37/100*6</f>
        <v>292.15482054890936</v>
      </c>
      <c r="G41" s="94">
        <f>F37/100*7</f>
        <v>340.84729064039425</v>
      </c>
      <c r="H41" s="94">
        <f>F37/100*8</f>
        <v>389.53976073187914</v>
      </c>
      <c r="I41" s="94">
        <f>F37/100*9</f>
        <v>438.23223082336403</v>
      </c>
      <c r="J41" s="94">
        <f>F37/100*10</f>
        <v>486.92470091484893</v>
      </c>
      <c r="K41" s="95"/>
    </row>
    <row r="42" spans="1:11" ht="11.4" x14ac:dyDescent="0.2">
      <c r="A42" s="19"/>
      <c r="B42" s="89"/>
      <c r="C42" s="97" t="s">
        <v>59</v>
      </c>
      <c r="D42" s="98">
        <f t="shared" ref="D42:J42" si="7">D37+D41</f>
        <v>1266.0042223786074</v>
      </c>
      <c r="E42" s="99">
        <f t="shared" si="7"/>
        <v>3195.4433497536952</v>
      </c>
      <c r="F42" s="99">
        <f t="shared" si="7"/>
        <v>5161.4018296973991</v>
      </c>
      <c r="G42" s="99">
        <f t="shared" si="7"/>
        <v>7036.0619282195657</v>
      </c>
      <c r="H42" s="99">
        <f t="shared" si="7"/>
        <v>8910.7220267417342</v>
      </c>
      <c r="I42" s="99">
        <f t="shared" si="7"/>
        <v>10785.382125263903</v>
      </c>
      <c r="J42" s="99">
        <f t="shared" si="7"/>
        <v>12660.042223786069</v>
      </c>
      <c r="K42" s="100"/>
    </row>
    <row r="43" spans="1:11" ht="11.4" x14ac:dyDescent="0.2">
      <c r="A43" s="19"/>
      <c r="B43" s="101"/>
      <c r="C43" s="102" t="s">
        <v>60</v>
      </c>
      <c r="D43" s="103">
        <f>D35*D28</f>
        <v>1460.7741027445472</v>
      </c>
      <c r="E43" s="103">
        <f t="shared" ref="E43:J43" si="8">E35*E28</f>
        <v>4564.919071076708</v>
      </c>
      <c r="F43" s="103">
        <f t="shared" si="8"/>
        <v>8764.6446164672816</v>
      </c>
      <c r="G43" s="103">
        <f t="shared" si="8"/>
        <v>14059.950738916261</v>
      </c>
      <c r="H43" s="103">
        <f t="shared" si="8"/>
        <v>20450.837438423652</v>
      </c>
      <c r="I43" s="103">
        <f t="shared" si="8"/>
        <v>27937.304714989456</v>
      </c>
      <c r="J43" s="103">
        <f t="shared" si="8"/>
        <v>36519.352568613664</v>
      </c>
      <c r="K43" s="104"/>
    </row>
    <row r="44" spans="1:11" ht="11.4" x14ac:dyDescent="0.2">
      <c r="A44" s="19"/>
      <c r="B44" s="101"/>
      <c r="C44" s="102" t="s">
        <v>61</v>
      </c>
      <c r="D44" s="105">
        <f>D35+D43</f>
        <v>37980.126671358223</v>
      </c>
      <c r="E44" s="105">
        <f t="shared" ref="E44:J44" si="9">E35+E43</f>
        <v>95863.30049261087</v>
      </c>
      <c r="F44" s="105">
        <f t="shared" si="9"/>
        <v>154842.05489092198</v>
      </c>
      <c r="G44" s="105">
        <f t="shared" si="9"/>
        <v>214916.3898662914</v>
      </c>
      <c r="H44" s="105">
        <f t="shared" si="9"/>
        <v>276086.3054187193</v>
      </c>
      <c r="I44" s="105">
        <f t="shared" si="9"/>
        <v>338351.80154820561</v>
      </c>
      <c r="J44" s="105">
        <f t="shared" si="9"/>
        <v>401712.87825475028</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434.75419724540063</v>
      </c>
      <c r="F46" s="114">
        <f>E46*C7</f>
        <v>6086.5587614356091</v>
      </c>
      <c r="G46" s="115"/>
      <c r="H46" s="114">
        <f>F46*C8</f>
        <v>182596.76284306828</v>
      </c>
      <c r="I46" s="116">
        <f>E26</f>
        <v>73038.705137227313</v>
      </c>
      <c r="J46" s="117">
        <f>F26</f>
        <v>109558.05770584097</v>
      </c>
      <c r="K46" s="19"/>
    </row>
    <row r="47" spans="1:11" ht="13.8" thickBot="1" x14ac:dyDescent="0.3">
      <c r="A47" s="118" t="str">
        <f t="shared" ref="A47:B49" si="10">A6</f>
        <v>Per Month /US$</v>
      </c>
      <c r="B47" s="119">
        <f t="shared" si="10"/>
        <v>617.78571428571433</v>
      </c>
      <c r="C47" s="27">
        <v>1</v>
      </c>
      <c r="D47" s="120"/>
      <c r="E47" s="121"/>
      <c r="F47" s="121"/>
      <c r="G47" s="122"/>
      <c r="H47" s="123" t="s">
        <v>11</v>
      </c>
      <c r="I47" s="124" t="s">
        <v>20</v>
      </c>
      <c r="J47" s="124" t="s">
        <v>13</v>
      </c>
      <c r="K47" s="25"/>
    </row>
    <row r="48" spans="1:11" ht="13.8" thickBot="1" x14ac:dyDescent="0.3">
      <c r="A48" s="118" t="str">
        <f t="shared" si="10"/>
        <v>Per Year /US$</v>
      </c>
      <c r="B48" s="119">
        <f t="shared" si="10"/>
        <v>8649</v>
      </c>
      <c r="C48" s="27">
        <v>14</v>
      </c>
      <c r="D48" s="125"/>
      <c r="E48" s="126"/>
      <c r="F48" s="126"/>
      <c r="G48" s="126"/>
      <c r="H48" s="127"/>
      <c r="I48" s="127"/>
      <c r="J48" s="127"/>
      <c r="K48" s="44"/>
    </row>
    <row r="49" spans="1:11" ht="13.8" thickBot="1" x14ac:dyDescent="0.3">
      <c r="A49" s="118" t="str">
        <f t="shared" si="10"/>
        <v>Per 30 Years /US$</v>
      </c>
      <c r="B49" s="119">
        <f t="shared" si="10"/>
        <v>259470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260.85251834724039</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78.255755504172114</v>
      </c>
      <c r="E52" s="39">
        <f>F10/100*15</f>
        <v>39.127877752086057</v>
      </c>
      <c r="F52" s="39">
        <f>F10/100*10</f>
        <v>26.085251834724037</v>
      </c>
      <c r="G52" s="39">
        <f>F10/100*15</f>
        <v>39.127877752086057</v>
      </c>
      <c r="H52" s="39">
        <f>F10/100*8</f>
        <v>20.86820146777923</v>
      </c>
      <c r="I52" s="39">
        <f>F10/100*6</f>
        <v>15.651151100834422</v>
      </c>
      <c r="J52" s="39">
        <f>F10/100*6</f>
        <v>15.651151100834422</v>
      </c>
      <c r="K52" s="39">
        <f>F10/100*10</f>
        <v>26.085251834724037</v>
      </c>
    </row>
    <row r="53" spans="1:11" x14ac:dyDescent="0.2">
      <c r="A53" s="138"/>
      <c r="B53" s="139"/>
      <c r="C53" s="38" t="s">
        <v>26</v>
      </c>
      <c r="D53" s="39">
        <f t="shared" ref="D53:K53" si="11">D52*2</f>
        <v>156.51151100834423</v>
      </c>
      <c r="E53" s="39">
        <f t="shared" si="11"/>
        <v>78.255755504172114</v>
      </c>
      <c r="F53" s="39">
        <f t="shared" si="11"/>
        <v>52.170503669448074</v>
      </c>
      <c r="G53" s="39">
        <f t="shared" si="11"/>
        <v>78.255755504172114</v>
      </c>
      <c r="H53" s="39">
        <f t="shared" si="11"/>
        <v>41.736402935558459</v>
      </c>
      <c r="I53" s="39">
        <f t="shared" si="11"/>
        <v>31.302302201668844</v>
      </c>
      <c r="J53" s="39">
        <f t="shared" si="11"/>
        <v>31.302302201668844</v>
      </c>
      <c r="K53" s="39">
        <f t="shared" si="11"/>
        <v>52.170503669448074</v>
      </c>
    </row>
    <row r="54" spans="1:11" x14ac:dyDescent="0.2">
      <c r="A54" s="138"/>
      <c r="B54" s="139"/>
      <c r="C54" s="38" t="s">
        <v>27</v>
      </c>
      <c r="D54" s="39">
        <f t="shared" ref="D54:K54" si="12">D52*3</f>
        <v>234.76726651251636</v>
      </c>
      <c r="E54" s="39">
        <f t="shared" si="12"/>
        <v>117.38363325625818</v>
      </c>
      <c r="F54" s="39">
        <f t="shared" si="12"/>
        <v>78.255755504172114</v>
      </c>
      <c r="G54" s="39">
        <f t="shared" si="12"/>
        <v>117.38363325625818</v>
      </c>
      <c r="H54" s="39">
        <f t="shared" si="12"/>
        <v>62.604604403337689</v>
      </c>
      <c r="I54" s="39">
        <f t="shared" si="12"/>
        <v>46.953453302503263</v>
      </c>
      <c r="J54" s="39">
        <f t="shared" si="12"/>
        <v>46.953453302503263</v>
      </c>
      <c r="K54" s="39">
        <f t="shared" si="12"/>
        <v>78.255755504172114</v>
      </c>
    </row>
    <row r="55" spans="1:11" x14ac:dyDescent="0.2">
      <c r="A55" s="138"/>
      <c r="B55" s="139"/>
      <c r="C55" s="38" t="s">
        <v>28</v>
      </c>
      <c r="D55" s="39">
        <f t="shared" ref="D55:K55" si="13">D52*6</f>
        <v>469.53453302503272</v>
      </c>
      <c r="E55" s="39">
        <f t="shared" si="13"/>
        <v>234.76726651251636</v>
      </c>
      <c r="F55" s="39">
        <f t="shared" si="13"/>
        <v>156.51151100834423</v>
      </c>
      <c r="G55" s="39">
        <f t="shared" si="13"/>
        <v>234.76726651251636</v>
      </c>
      <c r="H55" s="39">
        <f t="shared" si="13"/>
        <v>125.20920880667538</v>
      </c>
      <c r="I55" s="39">
        <f t="shared" si="13"/>
        <v>93.906906605006526</v>
      </c>
      <c r="J55" s="39">
        <f t="shared" si="13"/>
        <v>93.906906605006526</v>
      </c>
      <c r="K55" s="39">
        <f t="shared" si="13"/>
        <v>156.51151100834423</v>
      </c>
    </row>
    <row r="56" spans="1:11" x14ac:dyDescent="0.2">
      <c r="A56" s="138"/>
      <c r="B56" s="139"/>
      <c r="C56" s="38" t="s">
        <v>29</v>
      </c>
      <c r="D56" s="39">
        <f t="shared" ref="D56:K56" si="14">D52*12</f>
        <v>939.06906605006543</v>
      </c>
      <c r="E56" s="39">
        <f t="shared" si="14"/>
        <v>469.53453302503272</v>
      </c>
      <c r="F56" s="39">
        <f t="shared" si="14"/>
        <v>313.02302201668846</v>
      </c>
      <c r="G56" s="39">
        <f t="shared" si="14"/>
        <v>469.53453302503272</v>
      </c>
      <c r="H56" s="39">
        <f t="shared" si="14"/>
        <v>250.41841761335075</v>
      </c>
      <c r="I56" s="39">
        <f t="shared" si="14"/>
        <v>187.81381321001305</v>
      </c>
      <c r="J56" s="39">
        <f t="shared" si="14"/>
        <v>187.81381321001305</v>
      </c>
      <c r="K56" s="39">
        <f t="shared" si="14"/>
        <v>313.02302201668846</v>
      </c>
    </row>
    <row r="57" spans="1:11" x14ac:dyDescent="0.2">
      <c r="A57" s="138"/>
      <c r="B57" s="139"/>
      <c r="C57" s="40" t="s">
        <v>30</v>
      </c>
      <c r="D57" s="140">
        <f t="shared" ref="D57:K57" si="15">D52*14</f>
        <v>1095.5805770584095</v>
      </c>
      <c r="E57" s="140">
        <f t="shared" si="15"/>
        <v>547.79028852920476</v>
      </c>
      <c r="F57" s="140">
        <f t="shared" si="15"/>
        <v>365.19352568613652</v>
      </c>
      <c r="G57" s="140">
        <f t="shared" si="15"/>
        <v>547.79028852920476</v>
      </c>
      <c r="H57" s="140">
        <f t="shared" si="15"/>
        <v>292.15482054890924</v>
      </c>
      <c r="I57" s="140">
        <f t="shared" si="15"/>
        <v>219.1161154116819</v>
      </c>
      <c r="J57" s="140">
        <f t="shared" si="15"/>
        <v>219.1161154116819</v>
      </c>
      <c r="K57" s="140">
        <f t="shared" si="15"/>
        <v>365.19352568613652</v>
      </c>
    </row>
    <row r="58" spans="1:11" x14ac:dyDescent="0.2">
      <c r="A58" s="138"/>
      <c r="B58" s="139"/>
      <c r="C58" s="38" t="s">
        <v>31</v>
      </c>
      <c r="D58" s="39">
        <f t="shared" ref="D58:K58" si="16">D57*2</f>
        <v>2191.161154116819</v>
      </c>
      <c r="E58" s="39">
        <f t="shared" si="16"/>
        <v>1095.5805770584095</v>
      </c>
      <c r="F58" s="39">
        <f t="shared" si="16"/>
        <v>730.38705137227305</v>
      </c>
      <c r="G58" s="39">
        <f t="shared" si="16"/>
        <v>1095.5805770584095</v>
      </c>
      <c r="H58" s="39">
        <f t="shared" si="16"/>
        <v>584.30964109781848</v>
      </c>
      <c r="I58" s="39">
        <f t="shared" si="16"/>
        <v>438.23223082336381</v>
      </c>
      <c r="J58" s="39">
        <f t="shared" si="16"/>
        <v>438.23223082336381</v>
      </c>
      <c r="K58" s="39">
        <f t="shared" si="16"/>
        <v>730.38705137227305</v>
      </c>
    </row>
    <row r="59" spans="1:11" x14ac:dyDescent="0.2">
      <c r="A59" s="138"/>
      <c r="B59" s="139"/>
      <c r="C59" s="38" t="s">
        <v>32</v>
      </c>
      <c r="D59" s="39">
        <f t="shared" ref="D59:K59" si="17">D58+D57</f>
        <v>3286.7417311752288</v>
      </c>
      <c r="E59" s="39">
        <f t="shared" si="17"/>
        <v>1643.3708655876144</v>
      </c>
      <c r="F59" s="39">
        <f t="shared" si="17"/>
        <v>1095.5805770584095</v>
      </c>
      <c r="G59" s="39">
        <f t="shared" si="17"/>
        <v>1643.3708655876144</v>
      </c>
      <c r="H59" s="39">
        <f t="shared" si="17"/>
        <v>876.46446164672773</v>
      </c>
      <c r="I59" s="39">
        <f t="shared" si="17"/>
        <v>657.34834623504571</v>
      </c>
      <c r="J59" s="39">
        <f t="shared" si="17"/>
        <v>657.34834623504571</v>
      </c>
      <c r="K59" s="39">
        <f t="shared" si="17"/>
        <v>1095.5805770584095</v>
      </c>
    </row>
    <row r="60" spans="1:11" x14ac:dyDescent="0.2">
      <c r="A60" s="138"/>
      <c r="B60" s="139"/>
      <c r="C60" s="38" t="s">
        <v>33</v>
      </c>
      <c r="D60" s="39">
        <f>D58+D58</f>
        <v>4382.3223082336381</v>
      </c>
      <c r="E60" s="39">
        <f t="shared" ref="E60:K60" si="18">E59+E57</f>
        <v>2191.161154116819</v>
      </c>
      <c r="F60" s="39">
        <f t="shared" si="18"/>
        <v>1460.7741027445461</v>
      </c>
      <c r="G60" s="39">
        <f t="shared" si="18"/>
        <v>2191.161154116819</v>
      </c>
      <c r="H60" s="39">
        <f t="shared" si="18"/>
        <v>1168.619282195637</v>
      </c>
      <c r="I60" s="39">
        <f t="shared" si="18"/>
        <v>876.46446164672761</v>
      </c>
      <c r="J60" s="39">
        <f t="shared" si="18"/>
        <v>876.46446164672761</v>
      </c>
      <c r="K60" s="39">
        <f t="shared" si="18"/>
        <v>1460.7741027445461</v>
      </c>
    </row>
    <row r="61" spans="1:11" x14ac:dyDescent="0.2">
      <c r="A61" s="138"/>
      <c r="B61" s="139"/>
      <c r="C61" s="38" t="s">
        <v>34</v>
      </c>
      <c r="D61" s="39">
        <f>D59+D58</f>
        <v>5477.9028852920474</v>
      </c>
      <c r="E61" s="39">
        <f t="shared" ref="E61:K61" si="19">E60+E57</f>
        <v>2738.9514426460237</v>
      </c>
      <c r="F61" s="39">
        <f t="shared" si="19"/>
        <v>1825.9676284306827</v>
      </c>
      <c r="G61" s="39">
        <f t="shared" si="19"/>
        <v>2738.9514426460237</v>
      </c>
      <c r="H61" s="39">
        <f t="shared" si="19"/>
        <v>1460.7741027445463</v>
      </c>
      <c r="I61" s="39">
        <f t="shared" si="19"/>
        <v>1095.5805770584095</v>
      </c>
      <c r="J61" s="39">
        <f t="shared" si="19"/>
        <v>1095.5805770584095</v>
      </c>
      <c r="K61" s="39">
        <f t="shared" si="19"/>
        <v>1825.9676284306827</v>
      </c>
    </row>
    <row r="62" spans="1:11" x14ac:dyDescent="0.2">
      <c r="A62" s="138"/>
      <c r="B62" s="139"/>
      <c r="C62" s="38" t="s">
        <v>35</v>
      </c>
      <c r="D62" s="39">
        <f>D59+D59</f>
        <v>6573.4834623504576</v>
      </c>
      <c r="E62" s="39">
        <f t="shared" ref="E62:K62" si="20">E61+E57</f>
        <v>3286.7417311752283</v>
      </c>
      <c r="F62" s="39">
        <f t="shared" si="20"/>
        <v>2191.161154116819</v>
      </c>
      <c r="G62" s="39">
        <f t="shared" si="20"/>
        <v>3286.7417311752283</v>
      </c>
      <c r="H62" s="39">
        <f t="shared" si="20"/>
        <v>1752.9289232934557</v>
      </c>
      <c r="I62" s="39">
        <f t="shared" si="20"/>
        <v>1314.6966924700914</v>
      </c>
      <c r="J62" s="39">
        <f t="shared" si="20"/>
        <v>1314.6966924700914</v>
      </c>
      <c r="K62" s="39">
        <f t="shared" si="20"/>
        <v>2191.161154116819</v>
      </c>
    </row>
    <row r="63" spans="1:11" x14ac:dyDescent="0.2">
      <c r="A63" s="138"/>
      <c r="B63" s="139"/>
      <c r="C63" s="38" t="s">
        <v>36</v>
      </c>
      <c r="D63" s="39">
        <f>D59+D60</f>
        <v>7669.0640394088668</v>
      </c>
      <c r="E63" s="39">
        <f t="shared" ref="E63:K63" si="21">E62+E57</f>
        <v>3834.532019704433</v>
      </c>
      <c r="F63" s="39">
        <f t="shared" si="21"/>
        <v>2556.3546798029556</v>
      </c>
      <c r="G63" s="39">
        <f t="shared" si="21"/>
        <v>3834.532019704433</v>
      </c>
      <c r="H63" s="39">
        <f t="shared" si="21"/>
        <v>2045.083743842365</v>
      </c>
      <c r="I63" s="39">
        <f t="shared" si="21"/>
        <v>1533.8128078817733</v>
      </c>
      <c r="J63" s="39">
        <f t="shared" si="21"/>
        <v>1533.8128078817733</v>
      </c>
      <c r="K63" s="39">
        <f t="shared" si="21"/>
        <v>2556.3546798029556</v>
      </c>
    </row>
    <row r="64" spans="1:11" x14ac:dyDescent="0.2">
      <c r="A64" s="138"/>
      <c r="B64" s="139"/>
      <c r="C64" s="38" t="s">
        <v>37</v>
      </c>
      <c r="D64" s="39">
        <f t="shared" ref="D64:K64" si="22">D63+D57</f>
        <v>8764.6446164672761</v>
      </c>
      <c r="E64" s="39">
        <f t="shared" si="22"/>
        <v>4382.3223082336381</v>
      </c>
      <c r="F64" s="39">
        <f t="shared" si="22"/>
        <v>2921.5482054890922</v>
      </c>
      <c r="G64" s="39">
        <f t="shared" si="22"/>
        <v>4382.3223082336381</v>
      </c>
      <c r="H64" s="39">
        <f t="shared" si="22"/>
        <v>2337.2385643912744</v>
      </c>
      <c r="I64" s="39">
        <f t="shared" si="22"/>
        <v>1752.9289232934552</v>
      </c>
      <c r="J64" s="39">
        <f t="shared" si="22"/>
        <v>1752.9289232934552</v>
      </c>
      <c r="K64" s="39">
        <f t="shared" si="22"/>
        <v>2921.5482054890922</v>
      </c>
    </row>
    <row r="65" spans="1:11" x14ac:dyDescent="0.2">
      <c r="A65" s="138"/>
      <c r="B65" s="139"/>
      <c r="C65" s="38" t="s">
        <v>38</v>
      </c>
      <c r="D65" s="39">
        <f t="shared" ref="D65:K65" si="23">D64+D57</f>
        <v>9860.2251935256863</v>
      </c>
      <c r="E65" s="39">
        <f t="shared" si="23"/>
        <v>4930.1125967628432</v>
      </c>
      <c r="F65" s="39">
        <f t="shared" si="23"/>
        <v>3286.7417311752288</v>
      </c>
      <c r="G65" s="39">
        <f t="shared" si="23"/>
        <v>4930.1125967628432</v>
      </c>
      <c r="H65" s="39">
        <f t="shared" si="23"/>
        <v>2629.3933849401838</v>
      </c>
      <c r="I65" s="39">
        <f t="shared" si="23"/>
        <v>1972.0450387051371</v>
      </c>
      <c r="J65" s="39">
        <f t="shared" si="23"/>
        <v>1972.0450387051371</v>
      </c>
      <c r="K65" s="39">
        <f t="shared" si="23"/>
        <v>3286.7417311752288</v>
      </c>
    </row>
    <row r="66" spans="1:11" x14ac:dyDescent="0.2">
      <c r="A66" s="138"/>
      <c r="B66" s="139"/>
      <c r="C66" s="38" t="s">
        <v>39</v>
      </c>
      <c r="D66" s="39">
        <f t="shared" ref="D66:K66" si="24">D65+D57</f>
        <v>10955.805770584097</v>
      </c>
      <c r="E66" s="39">
        <f t="shared" si="24"/>
        <v>5477.9028852920483</v>
      </c>
      <c r="F66" s="39">
        <f t="shared" si="24"/>
        <v>3651.9352568613654</v>
      </c>
      <c r="G66" s="39">
        <f t="shared" si="24"/>
        <v>5477.9028852920483</v>
      </c>
      <c r="H66" s="39">
        <f t="shared" si="24"/>
        <v>2921.5482054890931</v>
      </c>
      <c r="I66" s="39">
        <f t="shared" si="24"/>
        <v>2191.161154116819</v>
      </c>
      <c r="J66" s="39">
        <f t="shared" si="24"/>
        <v>2191.161154116819</v>
      </c>
      <c r="K66" s="39">
        <f t="shared" si="24"/>
        <v>3651.9352568613654</v>
      </c>
    </row>
    <row r="67" spans="1:11" x14ac:dyDescent="0.2">
      <c r="A67" s="138"/>
      <c r="B67" s="139"/>
      <c r="C67" s="38" t="s">
        <v>40</v>
      </c>
      <c r="D67" s="39">
        <f t="shared" ref="D67:K67" si="25">D66*2</f>
        <v>21911.611541168193</v>
      </c>
      <c r="E67" s="39">
        <f t="shared" si="25"/>
        <v>10955.805770584097</v>
      </c>
      <c r="F67" s="39">
        <f t="shared" si="25"/>
        <v>7303.8705137227307</v>
      </c>
      <c r="G67" s="39">
        <f t="shared" si="25"/>
        <v>10955.805770584097</v>
      </c>
      <c r="H67" s="39">
        <f t="shared" si="25"/>
        <v>5843.0964109781862</v>
      </c>
      <c r="I67" s="39">
        <f t="shared" si="25"/>
        <v>4382.3223082336381</v>
      </c>
      <c r="J67" s="39">
        <f t="shared" si="25"/>
        <v>4382.3223082336381</v>
      </c>
      <c r="K67" s="39">
        <f t="shared" si="25"/>
        <v>7303.8705137227307</v>
      </c>
    </row>
    <row r="68" spans="1:11" x14ac:dyDescent="0.2">
      <c r="A68" s="130"/>
      <c r="B68" s="106"/>
      <c r="C68" s="42" t="s">
        <v>41</v>
      </c>
      <c r="D68" s="39">
        <f t="shared" ref="D68:K68" si="26">D67+D66</f>
        <v>32867.417311752288</v>
      </c>
      <c r="E68" s="39">
        <f t="shared" si="26"/>
        <v>16433.708655876144</v>
      </c>
      <c r="F68" s="39">
        <f t="shared" si="26"/>
        <v>10955.805770584097</v>
      </c>
      <c r="G68" s="39">
        <f t="shared" si="26"/>
        <v>16433.708655876144</v>
      </c>
      <c r="H68" s="39">
        <f t="shared" si="26"/>
        <v>8764.6446164672798</v>
      </c>
      <c r="I68" s="39">
        <f t="shared" si="26"/>
        <v>6573.4834623504576</v>
      </c>
      <c r="J68" s="39">
        <f t="shared" si="26"/>
        <v>6573.4834623504576</v>
      </c>
      <c r="K68" s="39">
        <f t="shared" si="26"/>
        <v>10955.805770584097</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Cape Verde</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193" t="s">
        <v>80</v>
      </c>
      <c r="B4" s="198" t="s">
        <v>84</v>
      </c>
      <c r="C4" s="7"/>
      <c r="D4" s="8" t="s">
        <v>2</v>
      </c>
      <c r="E4" s="8" t="s">
        <v>3</v>
      </c>
      <c r="F4" s="8" t="s">
        <v>4</v>
      </c>
      <c r="G4" s="9" t="s">
        <v>5</v>
      </c>
      <c r="H4" s="10" t="s">
        <v>6</v>
      </c>
      <c r="I4" s="10" t="s">
        <v>7</v>
      </c>
      <c r="J4" s="10"/>
      <c r="K4" s="11"/>
    </row>
    <row r="5" spans="1:11" ht="13.8" thickBot="1" x14ac:dyDescent="0.3">
      <c r="A5" s="12"/>
      <c r="B5" s="12"/>
      <c r="C5" s="13" t="s">
        <v>8</v>
      </c>
      <c r="D5" s="14">
        <v>1</v>
      </c>
      <c r="E5" s="15">
        <f>D5*C6/G7</f>
        <v>426.30944003217053</v>
      </c>
      <c r="F5" s="15">
        <f>E5*14</f>
        <v>5968.3321604503872</v>
      </c>
      <c r="G5" s="16">
        <v>1</v>
      </c>
      <c r="H5" s="15">
        <f>F5*30</f>
        <v>179049.96481351161</v>
      </c>
      <c r="I5" s="17">
        <f>E26</f>
        <v>71619.985925404646</v>
      </c>
      <c r="J5" s="18">
        <f>F26</f>
        <v>107429.97888810697</v>
      </c>
      <c r="K5" s="19"/>
    </row>
    <row r="6" spans="1:11" ht="13.2" x14ac:dyDescent="0.25">
      <c r="A6" s="151" t="s">
        <v>9</v>
      </c>
      <c r="B6" s="159">
        <f>D5*C6</f>
        <v>605.78571428571433</v>
      </c>
      <c r="C6" s="233">
        <f>B7/C7</f>
        <v>605.78571428571433</v>
      </c>
      <c r="D6" s="20" t="s">
        <v>10</v>
      </c>
      <c r="E6" s="21"/>
      <c r="F6" s="21"/>
      <c r="G6" s="22">
        <v>39706</v>
      </c>
      <c r="H6" s="23" t="s">
        <v>11</v>
      </c>
      <c r="I6" s="24" t="s">
        <v>12</v>
      </c>
      <c r="J6" s="24" t="s">
        <v>13</v>
      </c>
      <c r="K6" s="25"/>
    </row>
    <row r="7" spans="1:11" ht="14.4" x14ac:dyDescent="0.3">
      <c r="A7" s="162" t="s">
        <v>14</v>
      </c>
      <c r="B7" s="26">
        <v>8481</v>
      </c>
      <c r="C7" s="27">
        <v>14</v>
      </c>
      <c r="D7"/>
      <c r="E7" s="28"/>
      <c r="F7"/>
      <c r="G7" s="29">
        <v>1.421</v>
      </c>
      <c r="H7"/>
      <c r="I7" s="30"/>
      <c r="J7"/>
      <c r="K7" s="31"/>
    </row>
    <row r="8" spans="1:11" ht="13.8" thickBot="1" x14ac:dyDescent="0.3">
      <c r="A8" s="150" t="s">
        <v>15</v>
      </c>
      <c r="B8" s="32">
        <f>B7*C8</f>
        <v>254430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426.30944003217053</v>
      </c>
      <c r="E10" s="39">
        <f>D10/100*40</f>
        <v>170.52377601286821</v>
      </c>
      <c r="F10" s="153">
        <f>D10/100*60</f>
        <v>255.78566401930232</v>
      </c>
      <c r="G10" s="155" t="s">
        <v>25</v>
      </c>
      <c r="H10" s="144">
        <f>E10/100*35</f>
        <v>59.683321604503874</v>
      </c>
      <c r="I10" s="39">
        <f>E10/100*10</f>
        <v>17.052377601286821</v>
      </c>
      <c r="J10" s="39">
        <f>E10/100*10</f>
        <v>17.052377601286821</v>
      </c>
      <c r="K10" s="39">
        <f>E10/100*45</f>
        <v>76.735699205790695</v>
      </c>
    </row>
    <row r="11" spans="1:11" x14ac:dyDescent="0.2">
      <c r="B11" s="19"/>
      <c r="C11" s="149" t="s">
        <v>26</v>
      </c>
      <c r="D11" s="144">
        <f>D10*2</f>
        <v>852.61888006434106</v>
      </c>
      <c r="E11" s="39">
        <f>E10*2</f>
        <v>341.04755202573642</v>
      </c>
      <c r="F11" s="153">
        <f>F10*2</f>
        <v>511.57132803860463</v>
      </c>
      <c r="G11" s="155" t="s">
        <v>26</v>
      </c>
      <c r="H11" s="144">
        <f>H10*2</f>
        <v>119.36664320900775</v>
      </c>
      <c r="I11" s="39">
        <f>I10*2</f>
        <v>34.104755202573642</v>
      </c>
      <c r="J11" s="39">
        <f>J10*2</f>
        <v>34.104755202573642</v>
      </c>
      <c r="K11" s="39">
        <f>K10*2</f>
        <v>153.47139841158139</v>
      </c>
    </row>
    <row r="12" spans="1:11" ht="14.4" x14ac:dyDescent="0.3">
      <c r="A12" s="145"/>
      <c r="B12" s="19"/>
      <c r="C12" s="149" t="s">
        <v>27</v>
      </c>
      <c r="D12" s="144">
        <f>D10*3</f>
        <v>1278.9283200965115</v>
      </c>
      <c r="E12" s="39">
        <f>E10*3</f>
        <v>511.57132803860463</v>
      </c>
      <c r="F12" s="153">
        <f>F10*3</f>
        <v>767.35699205790695</v>
      </c>
      <c r="G12" s="155" t="s">
        <v>27</v>
      </c>
      <c r="H12" s="144">
        <f>H10*3</f>
        <v>179.04996481351162</v>
      </c>
      <c r="I12" s="39">
        <f>I10*3</f>
        <v>51.157132803860463</v>
      </c>
      <c r="J12" s="39">
        <f>J10*3</f>
        <v>51.157132803860463</v>
      </c>
      <c r="K12" s="39">
        <f>K10*3</f>
        <v>230.20709761737209</v>
      </c>
    </row>
    <row r="13" spans="1:11" x14ac:dyDescent="0.2">
      <c r="B13" s="19"/>
      <c r="C13" s="149" t="s">
        <v>28</v>
      </c>
      <c r="D13" s="144">
        <f>D10*6</f>
        <v>2557.8566401930229</v>
      </c>
      <c r="E13" s="39">
        <f>E10*6</f>
        <v>1023.1426560772093</v>
      </c>
      <c r="F13" s="153">
        <f>F10*6</f>
        <v>1534.7139841158139</v>
      </c>
      <c r="G13" s="155" t="s">
        <v>28</v>
      </c>
      <c r="H13" s="144">
        <f>H10*6</f>
        <v>358.09992962702324</v>
      </c>
      <c r="I13" s="39">
        <f>I10*6</f>
        <v>102.31426560772093</v>
      </c>
      <c r="J13" s="39">
        <f>J10*6</f>
        <v>102.31426560772093</v>
      </c>
      <c r="K13" s="39">
        <f>K10*6</f>
        <v>460.41419523474417</v>
      </c>
    </row>
    <row r="14" spans="1:11" x14ac:dyDescent="0.2">
      <c r="A14" s="157"/>
      <c r="B14" s="147"/>
      <c r="C14" s="149" t="s">
        <v>29</v>
      </c>
      <c r="D14" s="144">
        <f>D10*12</f>
        <v>5115.7132803860459</v>
      </c>
      <c r="E14" s="39">
        <f>E10*12</f>
        <v>2046.2853121544185</v>
      </c>
      <c r="F14" s="153">
        <f>F10*12</f>
        <v>3069.4279682316278</v>
      </c>
      <c r="G14" s="155" t="s">
        <v>29</v>
      </c>
      <c r="H14" s="144">
        <f>H10*12</f>
        <v>716.19985925404649</v>
      </c>
      <c r="I14" s="39">
        <f>I10*12</f>
        <v>204.62853121544185</v>
      </c>
      <c r="J14" s="39">
        <f>J10*12</f>
        <v>204.62853121544185</v>
      </c>
      <c r="K14" s="39">
        <f>K10*12</f>
        <v>920.82839046948834</v>
      </c>
    </row>
    <row r="15" spans="1:11" x14ac:dyDescent="0.2">
      <c r="A15" s="157"/>
      <c r="B15" s="158"/>
      <c r="C15" s="160" t="s">
        <v>30</v>
      </c>
      <c r="D15" s="156">
        <f>D10*14</f>
        <v>5968.3321604503872</v>
      </c>
      <c r="E15" s="41">
        <f>E10*14</f>
        <v>2387.332864180155</v>
      </c>
      <c r="F15" s="141">
        <f>F10*14</f>
        <v>3580.9992962702327</v>
      </c>
      <c r="G15" s="143" t="s">
        <v>30</v>
      </c>
      <c r="H15" s="156">
        <f>H10*14</f>
        <v>835.56650246305423</v>
      </c>
      <c r="I15" s="41">
        <f>I10*14</f>
        <v>238.7332864180155</v>
      </c>
      <c r="J15" s="41">
        <f>J10*14</f>
        <v>238.7332864180155</v>
      </c>
      <c r="K15" s="41">
        <f>K10*14</f>
        <v>1074.2997888810696</v>
      </c>
    </row>
    <row r="16" spans="1:11" ht="12.9" customHeight="1" x14ac:dyDescent="0.2">
      <c r="A16" s="157"/>
      <c r="B16" s="146"/>
      <c r="C16" s="149" t="s">
        <v>31</v>
      </c>
      <c r="D16" s="144">
        <f>D15*2</f>
        <v>11936.664320900774</v>
      </c>
      <c r="E16" s="39">
        <f>E15*2</f>
        <v>4774.6657283603099</v>
      </c>
      <c r="F16" s="153">
        <f>F15*2</f>
        <v>7161.9985925404653</v>
      </c>
      <c r="G16" s="155" t="s">
        <v>31</v>
      </c>
      <c r="H16" s="144">
        <f>H15*2</f>
        <v>1671.1330049261085</v>
      </c>
      <c r="I16" s="39">
        <f>I15*2</f>
        <v>477.46657283603099</v>
      </c>
      <c r="J16" s="39">
        <f>J15*2</f>
        <v>477.46657283603099</v>
      </c>
      <c r="K16" s="39">
        <f>K15*2</f>
        <v>2148.5995777621392</v>
      </c>
    </row>
    <row r="17" spans="1:11" x14ac:dyDescent="0.2">
      <c r="B17" s="19"/>
      <c r="C17" s="149" t="s">
        <v>32</v>
      </c>
      <c r="D17" s="144">
        <f>D16+D15</f>
        <v>17904.996481351161</v>
      </c>
      <c r="E17" s="39">
        <f>E16+E15</f>
        <v>7161.9985925404653</v>
      </c>
      <c r="F17" s="153">
        <f>F16+F15</f>
        <v>10742.997888810698</v>
      </c>
      <c r="G17" s="155" t="s">
        <v>32</v>
      </c>
      <c r="H17" s="144">
        <f>H16+H15</f>
        <v>2506.6995073891626</v>
      </c>
      <c r="I17" s="39">
        <f>I16+I15</f>
        <v>716.19985925404649</v>
      </c>
      <c r="J17" s="39">
        <f>J16+J15</f>
        <v>716.19985925404649</v>
      </c>
      <c r="K17" s="39">
        <f>K16+K15</f>
        <v>3222.8993666432089</v>
      </c>
    </row>
    <row r="18" spans="1:11" x14ac:dyDescent="0.2">
      <c r="A18" s="138"/>
      <c r="B18" s="19"/>
      <c r="C18" s="149" t="s">
        <v>33</v>
      </c>
      <c r="D18" s="144">
        <f>D16*2</f>
        <v>23873.328641801549</v>
      </c>
      <c r="E18" s="39">
        <f>E16+E16</f>
        <v>9549.3314567206198</v>
      </c>
      <c r="F18" s="153">
        <f>F16+F16</f>
        <v>14323.997185080931</v>
      </c>
      <c r="G18" s="155" t="s">
        <v>33</v>
      </c>
      <c r="H18" s="144">
        <f>H16+H16</f>
        <v>3342.2660098522169</v>
      </c>
      <c r="I18" s="39">
        <f>I16+I16</f>
        <v>954.93314567206198</v>
      </c>
      <c r="J18" s="39">
        <f>J16+J16</f>
        <v>954.93314567206198</v>
      </c>
      <c r="K18" s="39">
        <f>K16+K16</f>
        <v>4297.1991555242785</v>
      </c>
    </row>
    <row r="19" spans="1:11" x14ac:dyDescent="0.2">
      <c r="A19" s="138"/>
      <c r="B19" s="19"/>
      <c r="C19" s="149" t="s">
        <v>34</v>
      </c>
      <c r="D19" s="144">
        <f>D17+D16</f>
        <v>29841.660802251936</v>
      </c>
      <c r="E19" s="39">
        <f>E17+E16</f>
        <v>11936.664320900774</v>
      </c>
      <c r="F19" s="153">
        <f>F16+F17</f>
        <v>17904.996481351161</v>
      </c>
      <c r="G19" s="155" t="s">
        <v>34</v>
      </c>
      <c r="H19" s="144">
        <f>H17+H16</f>
        <v>4177.8325123152708</v>
      </c>
      <c r="I19" s="39">
        <f>I16+I17</f>
        <v>1193.6664320900775</v>
      </c>
      <c r="J19" s="39">
        <f>J16+J17</f>
        <v>1193.6664320900775</v>
      </c>
      <c r="K19" s="39">
        <f>K18+K15</f>
        <v>5371.4989444053481</v>
      </c>
    </row>
    <row r="20" spans="1:11" x14ac:dyDescent="0.2">
      <c r="A20" s="138"/>
      <c r="B20" s="19"/>
      <c r="C20" s="149" t="s">
        <v>35</v>
      </c>
      <c r="D20" s="144">
        <f>D17*2</f>
        <v>35809.992962702323</v>
      </c>
      <c r="E20" s="39">
        <f>E17+E17</f>
        <v>14323.997185080931</v>
      </c>
      <c r="F20" s="153">
        <f>F17+F17</f>
        <v>21485.995777621396</v>
      </c>
      <c r="G20" s="155" t="s">
        <v>35</v>
      </c>
      <c r="H20" s="144">
        <f>H17+H17</f>
        <v>5013.3990147783252</v>
      </c>
      <c r="I20" s="39">
        <f>I17+I17</f>
        <v>1432.399718508093</v>
      </c>
      <c r="J20" s="39">
        <f>J17+J17</f>
        <v>1432.399718508093</v>
      </c>
      <c r="K20" s="39">
        <f>K19+K15</f>
        <v>6445.7987332864177</v>
      </c>
    </row>
    <row r="21" spans="1:11" x14ac:dyDescent="0.2">
      <c r="A21" s="138"/>
      <c r="B21" s="19"/>
      <c r="C21" s="149" t="s">
        <v>36</v>
      </c>
      <c r="D21" s="144">
        <f>D18+D17</f>
        <v>41778.32512315271</v>
      </c>
      <c r="E21" s="39">
        <f>E18+E17</f>
        <v>16711.330049261087</v>
      </c>
      <c r="F21" s="153">
        <f>F18+F17</f>
        <v>25066.99507389163</v>
      </c>
      <c r="G21" s="155" t="s">
        <v>36</v>
      </c>
      <c r="H21" s="144">
        <f>H17+H18</f>
        <v>5848.9655172413795</v>
      </c>
      <c r="I21" s="39">
        <f>I18+I17</f>
        <v>1671.1330049261085</v>
      </c>
      <c r="J21" s="39">
        <f>J18+J17</f>
        <v>1671.1330049261085</v>
      </c>
      <c r="K21" s="39">
        <f>K20+K15</f>
        <v>7520.0985221674873</v>
      </c>
    </row>
    <row r="22" spans="1:11" x14ac:dyDescent="0.2">
      <c r="A22" s="138"/>
      <c r="B22" s="19"/>
      <c r="C22" s="149" t="s">
        <v>37</v>
      </c>
      <c r="D22" s="144">
        <f>D18+D18</f>
        <v>47746.657283603097</v>
      </c>
      <c r="E22" s="39">
        <f>E18+E18</f>
        <v>19098.66291344124</v>
      </c>
      <c r="F22" s="153">
        <f>F18+F18</f>
        <v>28647.994370161861</v>
      </c>
      <c r="G22" s="155" t="s">
        <v>37</v>
      </c>
      <c r="H22" s="144">
        <f>H18+H18</f>
        <v>6684.5320197044339</v>
      </c>
      <c r="I22" s="39">
        <f>I18+I18</f>
        <v>1909.866291344124</v>
      </c>
      <c r="J22" s="39">
        <f>J18+J18</f>
        <v>1909.866291344124</v>
      </c>
      <c r="K22" s="39">
        <f>K21+K15</f>
        <v>8594.3983110485569</v>
      </c>
    </row>
    <row r="23" spans="1:11" x14ac:dyDescent="0.2">
      <c r="A23" s="138"/>
      <c r="B23" s="19"/>
      <c r="C23" s="149" t="s">
        <v>38</v>
      </c>
      <c r="D23" s="144">
        <f>D18+D19</f>
        <v>53714.989444053484</v>
      </c>
      <c r="E23" s="39">
        <f>E19+E18</f>
        <v>21485.995777621392</v>
      </c>
      <c r="F23" s="153">
        <f>F19+F18</f>
        <v>32228.993666432092</v>
      </c>
      <c r="G23" s="155" t="s">
        <v>38</v>
      </c>
      <c r="H23" s="144">
        <f>H18+H19</f>
        <v>7520.0985221674873</v>
      </c>
      <c r="I23" s="39">
        <f>I19+I18</f>
        <v>2148.5995777621392</v>
      </c>
      <c r="J23" s="39">
        <f>J19+J18</f>
        <v>2148.5995777621392</v>
      </c>
      <c r="K23" s="39">
        <f>K22+K15</f>
        <v>9668.6980999296266</v>
      </c>
    </row>
    <row r="24" spans="1:11" x14ac:dyDescent="0.2">
      <c r="A24" s="138"/>
      <c r="B24" s="19"/>
      <c r="C24" s="149" t="s">
        <v>39</v>
      </c>
      <c r="D24" s="144">
        <f>D15*10</f>
        <v>59683.321604503872</v>
      </c>
      <c r="E24" s="39">
        <f>E19+E19</f>
        <v>23873.328641801549</v>
      </c>
      <c r="F24" s="153">
        <f>F19+F19</f>
        <v>35809.992962702323</v>
      </c>
      <c r="G24" s="155" t="s">
        <v>39</v>
      </c>
      <c r="H24" s="144">
        <f>H19+H19</f>
        <v>8355.6650246305417</v>
      </c>
      <c r="I24" s="39">
        <f>I19+I19</f>
        <v>2387.332864180155</v>
      </c>
      <c r="J24" s="39">
        <f>J19+J19</f>
        <v>2387.332864180155</v>
      </c>
      <c r="K24" s="39">
        <f>K23+K15</f>
        <v>10742.997888810696</v>
      </c>
    </row>
    <row r="25" spans="1:11" x14ac:dyDescent="0.2">
      <c r="A25" s="138"/>
      <c r="B25" s="19"/>
      <c r="C25" s="149" t="s">
        <v>40</v>
      </c>
      <c r="D25" s="144">
        <f>D24*2</f>
        <v>119366.64320900774</v>
      </c>
      <c r="E25" s="39">
        <f>E24*2</f>
        <v>47746.657283603097</v>
      </c>
      <c r="F25" s="153">
        <f>F24*2</f>
        <v>71619.985925404646</v>
      </c>
      <c r="G25" s="155" t="s">
        <v>40</v>
      </c>
      <c r="H25" s="144">
        <f>H24*2</f>
        <v>16711.330049261083</v>
      </c>
      <c r="I25" s="39">
        <f>I24*2</f>
        <v>4774.6657283603099</v>
      </c>
      <c r="J25" s="39">
        <f>J24*2</f>
        <v>4774.6657283603099</v>
      </c>
      <c r="K25" s="39">
        <f>K24*2</f>
        <v>21485.995777621392</v>
      </c>
    </row>
    <row r="26" spans="1:11" ht="10.8" thickBot="1" x14ac:dyDescent="0.25">
      <c r="A26" s="138"/>
      <c r="B26" s="25"/>
      <c r="C26" s="148" t="s">
        <v>41</v>
      </c>
      <c r="D26" s="144">
        <f>D25+D24</f>
        <v>179049.96481351161</v>
      </c>
      <c r="E26" s="39">
        <f>E25+E24</f>
        <v>71619.985925404646</v>
      </c>
      <c r="F26" s="153">
        <f>F25+F24</f>
        <v>107429.97888810697</v>
      </c>
      <c r="G26" s="154" t="s">
        <v>41</v>
      </c>
      <c r="H26" s="144">
        <f>H25+H24</f>
        <v>25066.995073891623</v>
      </c>
      <c r="I26" s="39">
        <f>I25+I24</f>
        <v>7161.9985925404653</v>
      </c>
      <c r="J26" s="39">
        <f>J25+J24</f>
        <v>7161.9985925404653</v>
      </c>
      <c r="K26" s="39">
        <f>K25+K24</f>
        <v>32228.993666432089</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179049.96481351161</v>
      </c>
      <c r="D29" s="51">
        <f>C29/100*4</f>
        <v>7161.9985925404644</v>
      </c>
      <c r="E29" s="51">
        <f>C29/100*5</f>
        <v>8952.4982406755807</v>
      </c>
      <c r="F29" s="51">
        <f>C29/100*6</f>
        <v>10742.997888810696</v>
      </c>
      <c r="G29" s="51">
        <f>C29/100*7</f>
        <v>12533.497536945813</v>
      </c>
      <c r="H29" s="51">
        <f>C29/100*8</f>
        <v>14323.997185080929</v>
      </c>
      <c r="I29" s="51">
        <f>C29/100*9</f>
        <v>16114.496833216044</v>
      </c>
      <c r="J29" s="51">
        <f>C29/100*10</f>
        <v>17904.996481351161</v>
      </c>
      <c r="K29" s="52"/>
    </row>
    <row r="30" spans="1:11" x14ac:dyDescent="0.2">
      <c r="A30" s="19"/>
      <c r="B30" s="53" t="s">
        <v>45</v>
      </c>
      <c r="C30" s="54" t="s">
        <v>46</v>
      </c>
      <c r="D30" s="55">
        <f>D15</f>
        <v>5968.3321604503872</v>
      </c>
      <c r="E30" s="55">
        <f>D15</f>
        <v>5968.3321604503872</v>
      </c>
      <c r="F30" s="55">
        <f>D15</f>
        <v>5968.3321604503872</v>
      </c>
      <c r="G30" s="55">
        <f>D15</f>
        <v>5968.3321604503872</v>
      </c>
      <c r="H30" s="55">
        <f>D15</f>
        <v>5968.3321604503872</v>
      </c>
      <c r="I30" s="55">
        <f>D15</f>
        <v>5968.3321604503872</v>
      </c>
      <c r="J30" s="55">
        <f>D15</f>
        <v>5968.3321604503872</v>
      </c>
      <c r="K30" s="52"/>
    </row>
    <row r="31" spans="1:11" x14ac:dyDescent="0.2">
      <c r="A31" s="19"/>
      <c r="B31" s="53" t="s">
        <v>47</v>
      </c>
      <c r="C31" s="56" t="s">
        <v>48</v>
      </c>
      <c r="D31" s="51">
        <f t="shared" ref="D31:J31" si="0">D29-D30</f>
        <v>1193.6664320900773</v>
      </c>
      <c r="E31" s="51">
        <f t="shared" si="0"/>
        <v>2984.1660802251936</v>
      </c>
      <c r="F31" s="51">
        <f t="shared" si="0"/>
        <v>4774.665728360309</v>
      </c>
      <c r="G31" s="51">
        <f t="shared" si="0"/>
        <v>6565.1653764954262</v>
      </c>
      <c r="H31" s="51">
        <f t="shared" si="0"/>
        <v>8355.6650246305417</v>
      </c>
      <c r="I31" s="51">
        <f t="shared" si="0"/>
        <v>10146.164672765657</v>
      </c>
      <c r="J31" s="51">
        <f t="shared" si="0"/>
        <v>11936.664320900774</v>
      </c>
      <c r="K31" s="52"/>
    </row>
    <row r="32" spans="1:11" ht="10.8" thickBot="1" x14ac:dyDescent="0.25">
      <c r="A32" s="19"/>
      <c r="B32" s="57"/>
      <c r="C32" s="453" t="s">
        <v>161</v>
      </c>
      <c r="D32" s="58">
        <f t="shared" ref="D32:J32" si="1">D31/100*10</f>
        <v>119.36664320900773</v>
      </c>
      <c r="E32" s="58">
        <f t="shared" si="1"/>
        <v>298.41660802251937</v>
      </c>
      <c r="F32" s="58">
        <f t="shared" si="1"/>
        <v>477.46657283603093</v>
      </c>
      <c r="G32" s="58">
        <f t="shared" si="1"/>
        <v>656.51653764954267</v>
      </c>
      <c r="H32" s="58">
        <f t="shared" si="1"/>
        <v>835.56650246305423</v>
      </c>
      <c r="I32" s="58">
        <f t="shared" si="1"/>
        <v>1014.6164672765657</v>
      </c>
      <c r="J32" s="58">
        <f t="shared" si="1"/>
        <v>1193.6664320900775</v>
      </c>
      <c r="K32" s="59"/>
    </row>
    <row r="33" spans="1:11" x14ac:dyDescent="0.2">
      <c r="A33" s="19"/>
      <c r="B33" s="60" t="s">
        <v>50</v>
      </c>
      <c r="C33" s="61" t="s">
        <v>51</v>
      </c>
      <c r="D33" s="62">
        <f t="shared" ref="D33:J36" si="2">D29*30</f>
        <v>214859.95777621394</v>
      </c>
      <c r="E33" s="62">
        <f t="shared" si="2"/>
        <v>268574.94722026744</v>
      </c>
      <c r="F33" s="62">
        <f t="shared" si="2"/>
        <v>322289.93666432088</v>
      </c>
      <c r="G33" s="62">
        <f t="shared" si="2"/>
        <v>376004.92610837438</v>
      </c>
      <c r="H33" s="62">
        <f t="shared" si="2"/>
        <v>429719.91555242788</v>
      </c>
      <c r="I33" s="62">
        <f t="shared" si="2"/>
        <v>483434.90499648132</v>
      </c>
      <c r="J33" s="63">
        <f t="shared" si="2"/>
        <v>537149.89444053487</v>
      </c>
      <c r="K33" s="64"/>
    </row>
    <row r="34" spans="1:11" x14ac:dyDescent="0.2">
      <c r="A34" s="19"/>
      <c r="B34" s="65" t="s">
        <v>50</v>
      </c>
      <c r="C34" s="66" t="s">
        <v>52</v>
      </c>
      <c r="D34" s="67">
        <f t="shared" si="2"/>
        <v>179049.96481351161</v>
      </c>
      <c r="E34" s="67">
        <f t="shared" si="2"/>
        <v>179049.96481351161</v>
      </c>
      <c r="F34" s="67">
        <f t="shared" si="2"/>
        <v>179049.96481351161</v>
      </c>
      <c r="G34" s="67">
        <f t="shared" si="2"/>
        <v>179049.96481351161</v>
      </c>
      <c r="H34" s="67">
        <f t="shared" si="2"/>
        <v>179049.96481351161</v>
      </c>
      <c r="I34" s="67">
        <f t="shared" si="2"/>
        <v>179049.96481351161</v>
      </c>
      <c r="J34" s="68">
        <f t="shared" si="2"/>
        <v>179049.96481351161</v>
      </c>
      <c r="K34" s="69"/>
    </row>
    <row r="35" spans="1:11" x14ac:dyDescent="0.2">
      <c r="A35" s="19"/>
      <c r="B35" s="70" t="s">
        <v>50</v>
      </c>
      <c r="C35" s="71" t="s">
        <v>53</v>
      </c>
      <c r="D35" s="72">
        <f t="shared" si="2"/>
        <v>35809.992962702316</v>
      </c>
      <c r="E35" s="72">
        <f t="shared" si="2"/>
        <v>89524.982406755807</v>
      </c>
      <c r="F35" s="72">
        <f t="shared" si="2"/>
        <v>143239.97185080926</v>
      </c>
      <c r="G35" s="72">
        <f t="shared" si="2"/>
        <v>196954.96129486279</v>
      </c>
      <c r="H35" s="72">
        <f t="shared" si="2"/>
        <v>250669.95073891626</v>
      </c>
      <c r="I35" s="72">
        <f t="shared" si="2"/>
        <v>304384.94018296973</v>
      </c>
      <c r="J35" s="73">
        <f t="shared" si="2"/>
        <v>358099.92962702323</v>
      </c>
      <c r="K35" s="74"/>
    </row>
    <row r="36" spans="1:11" ht="10.8" thickBot="1" x14ac:dyDescent="0.25">
      <c r="A36" s="19"/>
      <c r="B36" s="75" t="s">
        <v>50</v>
      </c>
      <c r="C36" s="76" t="s">
        <v>49</v>
      </c>
      <c r="D36" s="77">
        <f t="shared" si="2"/>
        <v>3580.9992962702322</v>
      </c>
      <c r="E36" s="77">
        <f t="shared" si="2"/>
        <v>8952.4982406755807</v>
      </c>
      <c r="F36" s="77">
        <f t="shared" si="2"/>
        <v>14323.997185080929</v>
      </c>
      <c r="G36" s="77">
        <f t="shared" si="2"/>
        <v>19695.496129486281</v>
      </c>
      <c r="H36" s="77">
        <f t="shared" si="2"/>
        <v>25066.995073891627</v>
      </c>
      <c r="I36" s="77">
        <f t="shared" si="2"/>
        <v>30438.494018296969</v>
      </c>
      <c r="J36" s="77">
        <f t="shared" si="2"/>
        <v>35809.992962702323</v>
      </c>
      <c r="K36" s="78"/>
    </row>
    <row r="37" spans="1:11" x14ac:dyDescent="0.2">
      <c r="A37" s="6"/>
      <c r="B37" s="79"/>
      <c r="C37" s="80" t="s">
        <v>54</v>
      </c>
      <c r="D37" s="81">
        <f t="shared" ref="D37:J37" si="3">D31</f>
        <v>1193.6664320900773</v>
      </c>
      <c r="E37" s="81">
        <f t="shared" si="3"/>
        <v>2984.1660802251936</v>
      </c>
      <c r="F37" s="81">
        <f t="shared" si="3"/>
        <v>4774.665728360309</v>
      </c>
      <c r="G37" s="81">
        <f t="shared" si="3"/>
        <v>6565.1653764954262</v>
      </c>
      <c r="H37" s="81">
        <f t="shared" si="3"/>
        <v>8355.6650246305417</v>
      </c>
      <c r="I37" s="81">
        <f t="shared" si="3"/>
        <v>10146.164672765657</v>
      </c>
      <c r="J37" s="81">
        <f t="shared" si="3"/>
        <v>11936.664320900774</v>
      </c>
      <c r="K37" s="82"/>
    </row>
    <row r="38" spans="1:11" ht="11.4" x14ac:dyDescent="0.2">
      <c r="A38" s="11"/>
      <c r="B38" s="83"/>
      <c r="C38" s="84" t="s">
        <v>55</v>
      </c>
      <c r="D38" s="85">
        <f t="shared" ref="D38:J38" si="4">D37/100*20</f>
        <v>238.73328641801547</v>
      </c>
      <c r="E38" s="86">
        <f t="shared" si="4"/>
        <v>596.83321604503874</v>
      </c>
      <c r="F38" s="86">
        <f t="shared" si="4"/>
        <v>954.93314567206187</v>
      </c>
      <c r="G38" s="86">
        <f t="shared" si="4"/>
        <v>1313.0330752990853</v>
      </c>
      <c r="H38" s="86">
        <f t="shared" si="4"/>
        <v>1671.1330049261085</v>
      </c>
      <c r="I38" s="86">
        <f t="shared" si="4"/>
        <v>2029.2329345531314</v>
      </c>
      <c r="J38" s="86">
        <f t="shared" si="4"/>
        <v>2387.332864180155</v>
      </c>
      <c r="K38" s="82"/>
    </row>
    <row r="39" spans="1:11" ht="13.2" x14ac:dyDescent="0.25">
      <c r="A39" s="19"/>
      <c r="B39" s="87"/>
      <c r="C39" s="88" t="s">
        <v>56</v>
      </c>
      <c r="D39" s="85">
        <f t="shared" ref="D39:J39" si="5">D37/100*40</f>
        <v>477.46657283603093</v>
      </c>
      <c r="E39" s="86">
        <f t="shared" si="5"/>
        <v>1193.6664320900775</v>
      </c>
      <c r="F39" s="86">
        <f t="shared" si="5"/>
        <v>1909.8662913441237</v>
      </c>
      <c r="G39" s="86">
        <f t="shared" si="5"/>
        <v>2626.0661505981707</v>
      </c>
      <c r="H39" s="86">
        <f t="shared" si="5"/>
        <v>3342.2660098522169</v>
      </c>
      <c r="I39" s="86">
        <f t="shared" si="5"/>
        <v>4058.4658691062627</v>
      </c>
      <c r="J39" s="86">
        <f t="shared" si="5"/>
        <v>4774.6657283603099</v>
      </c>
      <c r="K39" s="82"/>
    </row>
    <row r="40" spans="1:11" ht="11.4" x14ac:dyDescent="0.2">
      <c r="A40" s="19"/>
      <c r="B40" s="89"/>
      <c r="C40" s="84" t="s">
        <v>57</v>
      </c>
      <c r="D40" s="85">
        <f t="shared" ref="D40:J40" si="6">D37/100*40</f>
        <v>477.46657283603093</v>
      </c>
      <c r="E40" s="86">
        <f t="shared" si="6"/>
        <v>1193.6664320900775</v>
      </c>
      <c r="F40" s="86">
        <f t="shared" si="6"/>
        <v>1909.8662913441237</v>
      </c>
      <c r="G40" s="86">
        <f t="shared" si="6"/>
        <v>2626.0661505981707</v>
      </c>
      <c r="H40" s="86">
        <f t="shared" si="6"/>
        <v>3342.2660098522169</v>
      </c>
      <c r="I40" s="86">
        <f t="shared" si="6"/>
        <v>4058.4658691062627</v>
      </c>
      <c r="J40" s="86">
        <f t="shared" si="6"/>
        <v>4774.6657283603099</v>
      </c>
      <c r="K40" s="82"/>
    </row>
    <row r="41" spans="1:11" s="96" customFormat="1" ht="11.4" x14ac:dyDescent="0.2">
      <c r="A41" s="90"/>
      <c r="B41" s="91"/>
      <c r="C41" s="92" t="s">
        <v>58</v>
      </c>
      <c r="D41" s="93">
        <f>D37/100*4</f>
        <v>47.746657283603092</v>
      </c>
      <c r="E41" s="94">
        <f>E37/100*5</f>
        <v>149.20830401125968</v>
      </c>
      <c r="F41" s="94">
        <f>F37/100*6</f>
        <v>286.47994370161854</v>
      </c>
      <c r="G41" s="94">
        <f>F37/100*7</f>
        <v>334.22660098522164</v>
      </c>
      <c r="H41" s="94">
        <f>F37/100*8</f>
        <v>381.97325826882474</v>
      </c>
      <c r="I41" s="94">
        <f>F37/100*9</f>
        <v>429.71991555242784</v>
      </c>
      <c r="J41" s="94">
        <f>F37/100*10</f>
        <v>477.46657283603093</v>
      </c>
      <c r="K41" s="95"/>
    </row>
    <row r="42" spans="1:11" ht="11.4" x14ac:dyDescent="0.2">
      <c r="A42" s="19"/>
      <c r="B42" s="89"/>
      <c r="C42" s="97" t="s">
        <v>59</v>
      </c>
      <c r="D42" s="98">
        <f t="shared" ref="D42:J42" si="7">D37+D41</f>
        <v>1241.4130893736804</v>
      </c>
      <c r="E42" s="99">
        <f t="shared" si="7"/>
        <v>3133.3743842364534</v>
      </c>
      <c r="F42" s="99">
        <f t="shared" si="7"/>
        <v>5061.1456720619271</v>
      </c>
      <c r="G42" s="99">
        <f t="shared" si="7"/>
        <v>6899.3919774806482</v>
      </c>
      <c r="H42" s="99">
        <f t="shared" si="7"/>
        <v>8737.6382828993665</v>
      </c>
      <c r="I42" s="99">
        <f t="shared" si="7"/>
        <v>10575.884588318086</v>
      </c>
      <c r="J42" s="99">
        <f t="shared" si="7"/>
        <v>12414.130893736805</v>
      </c>
      <c r="K42" s="100"/>
    </row>
    <row r="43" spans="1:11" ht="11.4" x14ac:dyDescent="0.2">
      <c r="A43" s="19"/>
      <c r="B43" s="101"/>
      <c r="C43" s="102" t="s">
        <v>60</v>
      </c>
      <c r="D43" s="103">
        <f>D35*D28</f>
        <v>1432.3997185080927</v>
      </c>
      <c r="E43" s="103">
        <f t="shared" ref="E43:J43" si="8">E35*E28</f>
        <v>4476.2491203377904</v>
      </c>
      <c r="F43" s="103">
        <f t="shared" si="8"/>
        <v>8594.3983110485551</v>
      </c>
      <c r="G43" s="103">
        <f t="shared" si="8"/>
        <v>13786.847290640397</v>
      </c>
      <c r="H43" s="103">
        <f t="shared" si="8"/>
        <v>20053.596059113301</v>
      </c>
      <c r="I43" s="103">
        <f t="shared" si="8"/>
        <v>27394.644616467274</v>
      </c>
      <c r="J43" s="103">
        <f t="shared" si="8"/>
        <v>35809.992962702323</v>
      </c>
      <c r="K43" s="104"/>
    </row>
    <row r="44" spans="1:11" ht="11.4" x14ac:dyDescent="0.2">
      <c r="A44" s="19"/>
      <c r="B44" s="101"/>
      <c r="C44" s="102" t="s">
        <v>61</v>
      </c>
      <c r="D44" s="105">
        <f>D35+D43</f>
        <v>37242.392681210411</v>
      </c>
      <c r="E44" s="105">
        <f t="shared" ref="E44:J44" si="9">E35+E43</f>
        <v>94001.231527093594</v>
      </c>
      <c r="F44" s="105">
        <f t="shared" si="9"/>
        <v>151834.37016185781</v>
      </c>
      <c r="G44" s="105">
        <f t="shared" si="9"/>
        <v>210741.8085855032</v>
      </c>
      <c r="H44" s="105">
        <f t="shared" si="9"/>
        <v>270723.54679802957</v>
      </c>
      <c r="I44" s="105">
        <f t="shared" si="9"/>
        <v>331779.58479943703</v>
      </c>
      <c r="J44" s="105">
        <f t="shared" si="9"/>
        <v>393909.92258972558</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426.30944003217053</v>
      </c>
      <c r="F46" s="114">
        <f>E46*C7</f>
        <v>5968.3321604503872</v>
      </c>
      <c r="G46" s="115"/>
      <c r="H46" s="114">
        <f>F46*C8</f>
        <v>179049.96481351161</v>
      </c>
      <c r="I46" s="116">
        <f>E26</f>
        <v>71619.985925404646</v>
      </c>
      <c r="J46" s="117">
        <f>F26</f>
        <v>107429.97888810697</v>
      </c>
      <c r="K46" s="19"/>
    </row>
    <row r="47" spans="1:11" ht="13.8" thickBot="1" x14ac:dyDescent="0.3">
      <c r="A47" s="118" t="str">
        <f t="shared" ref="A47:B49" si="10">A6</f>
        <v>Per Month /US$</v>
      </c>
      <c r="B47" s="119">
        <f t="shared" si="10"/>
        <v>605.78571428571433</v>
      </c>
      <c r="C47" s="27">
        <v>1</v>
      </c>
      <c r="D47" s="120"/>
      <c r="E47" s="121"/>
      <c r="F47" s="121"/>
      <c r="G47" s="122"/>
      <c r="H47" s="123" t="s">
        <v>11</v>
      </c>
      <c r="I47" s="124" t="s">
        <v>20</v>
      </c>
      <c r="J47" s="124" t="s">
        <v>13</v>
      </c>
      <c r="K47" s="25"/>
    </row>
    <row r="48" spans="1:11" ht="13.8" thickBot="1" x14ac:dyDescent="0.3">
      <c r="A48" s="118" t="str">
        <f t="shared" si="10"/>
        <v>Per Year /US$</v>
      </c>
      <c r="B48" s="119">
        <f t="shared" si="10"/>
        <v>8481</v>
      </c>
      <c r="C48" s="27">
        <v>14</v>
      </c>
      <c r="D48" s="125"/>
      <c r="E48" s="126"/>
      <c r="F48" s="126"/>
      <c r="G48" s="126"/>
      <c r="H48" s="127"/>
      <c r="I48" s="127"/>
      <c r="J48" s="127"/>
      <c r="K48" s="44"/>
    </row>
    <row r="49" spans="1:11" ht="13.8" thickBot="1" x14ac:dyDescent="0.3">
      <c r="A49" s="118" t="str">
        <f t="shared" si="10"/>
        <v>Per 30 Years /US$</v>
      </c>
      <c r="B49" s="119">
        <f t="shared" si="10"/>
        <v>254430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255.78566401930232</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76.735699205790695</v>
      </c>
      <c r="E52" s="39">
        <f>F10/100*15</f>
        <v>38.367849602895348</v>
      </c>
      <c r="F52" s="39">
        <f>F10/100*10</f>
        <v>25.578566401930232</v>
      </c>
      <c r="G52" s="39">
        <f>F10/100*15</f>
        <v>38.367849602895348</v>
      </c>
      <c r="H52" s="39">
        <f>F10/100*8</f>
        <v>20.462853121544185</v>
      </c>
      <c r="I52" s="39">
        <f>F10/100*6</f>
        <v>15.347139841158139</v>
      </c>
      <c r="J52" s="39">
        <f>F10/100*6</f>
        <v>15.347139841158139</v>
      </c>
      <c r="K52" s="39">
        <f>F10/100*10</f>
        <v>25.578566401930232</v>
      </c>
    </row>
    <row r="53" spans="1:11" x14ac:dyDescent="0.2">
      <c r="A53" s="138"/>
      <c r="B53" s="139"/>
      <c r="C53" s="38" t="s">
        <v>26</v>
      </c>
      <c r="D53" s="39">
        <f t="shared" ref="D53:K53" si="11">D52*2</f>
        <v>153.47139841158139</v>
      </c>
      <c r="E53" s="39">
        <f t="shared" si="11"/>
        <v>76.735699205790695</v>
      </c>
      <c r="F53" s="39">
        <f t="shared" si="11"/>
        <v>51.157132803860463</v>
      </c>
      <c r="G53" s="39">
        <f t="shared" si="11"/>
        <v>76.735699205790695</v>
      </c>
      <c r="H53" s="39">
        <f t="shared" si="11"/>
        <v>40.925706243088371</v>
      </c>
      <c r="I53" s="39">
        <f t="shared" si="11"/>
        <v>30.694279682316278</v>
      </c>
      <c r="J53" s="39">
        <f t="shared" si="11"/>
        <v>30.694279682316278</v>
      </c>
      <c r="K53" s="39">
        <f t="shared" si="11"/>
        <v>51.157132803860463</v>
      </c>
    </row>
    <row r="54" spans="1:11" x14ac:dyDescent="0.2">
      <c r="A54" s="138"/>
      <c r="B54" s="139"/>
      <c r="C54" s="38" t="s">
        <v>27</v>
      </c>
      <c r="D54" s="39">
        <f t="shared" ref="D54:K54" si="12">D52*3</f>
        <v>230.20709761737209</v>
      </c>
      <c r="E54" s="39">
        <f t="shared" si="12"/>
        <v>115.10354880868604</v>
      </c>
      <c r="F54" s="39">
        <f t="shared" si="12"/>
        <v>76.735699205790695</v>
      </c>
      <c r="G54" s="39">
        <f t="shared" si="12"/>
        <v>115.10354880868604</v>
      </c>
      <c r="H54" s="39">
        <f t="shared" si="12"/>
        <v>61.388559364632556</v>
      </c>
      <c r="I54" s="39">
        <f t="shared" si="12"/>
        <v>46.041419523474417</v>
      </c>
      <c r="J54" s="39">
        <f t="shared" si="12"/>
        <v>46.041419523474417</v>
      </c>
      <c r="K54" s="39">
        <f t="shared" si="12"/>
        <v>76.735699205790695</v>
      </c>
    </row>
    <row r="55" spans="1:11" x14ac:dyDescent="0.2">
      <c r="A55" s="138"/>
      <c r="B55" s="139"/>
      <c r="C55" s="38" t="s">
        <v>28</v>
      </c>
      <c r="D55" s="39">
        <f t="shared" ref="D55:K55" si="13">D52*6</f>
        <v>460.41419523474417</v>
      </c>
      <c r="E55" s="39">
        <f t="shared" si="13"/>
        <v>230.20709761737209</v>
      </c>
      <c r="F55" s="39">
        <f t="shared" si="13"/>
        <v>153.47139841158139</v>
      </c>
      <c r="G55" s="39">
        <f t="shared" si="13"/>
        <v>230.20709761737209</v>
      </c>
      <c r="H55" s="39">
        <f t="shared" si="13"/>
        <v>122.77711872926511</v>
      </c>
      <c r="I55" s="39">
        <f t="shared" si="13"/>
        <v>92.082839046948834</v>
      </c>
      <c r="J55" s="39">
        <f t="shared" si="13"/>
        <v>92.082839046948834</v>
      </c>
      <c r="K55" s="39">
        <f t="shared" si="13"/>
        <v>153.47139841158139</v>
      </c>
    </row>
    <row r="56" spans="1:11" x14ac:dyDescent="0.2">
      <c r="A56" s="138"/>
      <c r="B56" s="139"/>
      <c r="C56" s="38" t="s">
        <v>29</v>
      </c>
      <c r="D56" s="39">
        <f t="shared" ref="D56:K56" si="14">D52*12</f>
        <v>920.82839046948834</v>
      </c>
      <c r="E56" s="39">
        <f t="shared" si="14"/>
        <v>460.41419523474417</v>
      </c>
      <c r="F56" s="39">
        <f t="shared" si="14"/>
        <v>306.94279682316278</v>
      </c>
      <c r="G56" s="39">
        <f t="shared" si="14"/>
        <v>460.41419523474417</v>
      </c>
      <c r="H56" s="39">
        <f t="shared" si="14"/>
        <v>245.55423745853022</v>
      </c>
      <c r="I56" s="39">
        <f t="shared" si="14"/>
        <v>184.16567809389767</v>
      </c>
      <c r="J56" s="39">
        <f t="shared" si="14"/>
        <v>184.16567809389767</v>
      </c>
      <c r="K56" s="39">
        <f t="shared" si="14"/>
        <v>306.94279682316278</v>
      </c>
    </row>
    <row r="57" spans="1:11" x14ac:dyDescent="0.2">
      <c r="A57" s="138"/>
      <c r="B57" s="139"/>
      <c r="C57" s="40" t="s">
        <v>30</v>
      </c>
      <c r="D57" s="140">
        <f t="shared" ref="D57:K57" si="15">D52*14</f>
        <v>1074.2997888810696</v>
      </c>
      <c r="E57" s="140">
        <f t="shared" si="15"/>
        <v>537.14989444053481</v>
      </c>
      <c r="F57" s="140">
        <f t="shared" si="15"/>
        <v>358.09992962702324</v>
      </c>
      <c r="G57" s="140">
        <f t="shared" si="15"/>
        <v>537.14989444053481</v>
      </c>
      <c r="H57" s="140">
        <f t="shared" si="15"/>
        <v>286.47994370161859</v>
      </c>
      <c r="I57" s="140">
        <f t="shared" si="15"/>
        <v>214.85995777621395</v>
      </c>
      <c r="J57" s="140">
        <f t="shared" si="15"/>
        <v>214.85995777621395</v>
      </c>
      <c r="K57" s="140">
        <f t="shared" si="15"/>
        <v>358.09992962702324</v>
      </c>
    </row>
    <row r="58" spans="1:11" x14ac:dyDescent="0.2">
      <c r="A58" s="138"/>
      <c r="B58" s="139"/>
      <c r="C58" s="38" t="s">
        <v>31</v>
      </c>
      <c r="D58" s="39">
        <f t="shared" ref="D58:K58" si="16">D57*2</f>
        <v>2148.5995777621392</v>
      </c>
      <c r="E58" s="39">
        <f t="shared" si="16"/>
        <v>1074.2997888810696</v>
      </c>
      <c r="F58" s="39">
        <f t="shared" si="16"/>
        <v>716.19985925404649</v>
      </c>
      <c r="G58" s="39">
        <f t="shared" si="16"/>
        <v>1074.2997888810696</v>
      </c>
      <c r="H58" s="39">
        <f t="shared" si="16"/>
        <v>572.95988740323719</v>
      </c>
      <c r="I58" s="39">
        <f t="shared" si="16"/>
        <v>429.71991555242789</v>
      </c>
      <c r="J58" s="39">
        <f t="shared" si="16"/>
        <v>429.71991555242789</v>
      </c>
      <c r="K58" s="39">
        <f t="shared" si="16"/>
        <v>716.19985925404649</v>
      </c>
    </row>
    <row r="59" spans="1:11" x14ac:dyDescent="0.2">
      <c r="A59" s="138"/>
      <c r="B59" s="139"/>
      <c r="C59" s="38" t="s">
        <v>32</v>
      </c>
      <c r="D59" s="39">
        <f t="shared" ref="D59:K59" si="17">D58+D57</f>
        <v>3222.8993666432089</v>
      </c>
      <c r="E59" s="39">
        <f t="shared" si="17"/>
        <v>1611.4496833216044</v>
      </c>
      <c r="F59" s="39">
        <f t="shared" si="17"/>
        <v>1074.2997888810696</v>
      </c>
      <c r="G59" s="39">
        <f t="shared" si="17"/>
        <v>1611.4496833216044</v>
      </c>
      <c r="H59" s="39">
        <f t="shared" si="17"/>
        <v>859.43983110485578</v>
      </c>
      <c r="I59" s="39">
        <f t="shared" si="17"/>
        <v>644.57987332864184</v>
      </c>
      <c r="J59" s="39">
        <f t="shared" si="17"/>
        <v>644.57987332864184</v>
      </c>
      <c r="K59" s="39">
        <f t="shared" si="17"/>
        <v>1074.2997888810696</v>
      </c>
    </row>
    <row r="60" spans="1:11" x14ac:dyDescent="0.2">
      <c r="A60" s="138"/>
      <c r="B60" s="139"/>
      <c r="C60" s="38" t="s">
        <v>33</v>
      </c>
      <c r="D60" s="39">
        <f>D58+D58</f>
        <v>4297.1991555242785</v>
      </c>
      <c r="E60" s="39">
        <f t="shared" ref="E60:K60" si="18">E59+E57</f>
        <v>2148.5995777621392</v>
      </c>
      <c r="F60" s="39">
        <f t="shared" si="18"/>
        <v>1432.399718508093</v>
      </c>
      <c r="G60" s="39">
        <f t="shared" si="18"/>
        <v>2148.5995777621392</v>
      </c>
      <c r="H60" s="39">
        <f t="shared" si="18"/>
        <v>1145.9197748064744</v>
      </c>
      <c r="I60" s="39">
        <f t="shared" si="18"/>
        <v>859.43983110485578</v>
      </c>
      <c r="J60" s="39">
        <f t="shared" si="18"/>
        <v>859.43983110485578</v>
      </c>
      <c r="K60" s="39">
        <f t="shared" si="18"/>
        <v>1432.399718508093</v>
      </c>
    </row>
    <row r="61" spans="1:11" x14ac:dyDescent="0.2">
      <c r="A61" s="138"/>
      <c r="B61" s="139"/>
      <c r="C61" s="38" t="s">
        <v>34</v>
      </c>
      <c r="D61" s="39">
        <f>D59+D58</f>
        <v>5371.4989444053481</v>
      </c>
      <c r="E61" s="39">
        <f t="shared" ref="E61:K61" si="19">E60+E57</f>
        <v>2685.749472202674</v>
      </c>
      <c r="F61" s="39">
        <f t="shared" si="19"/>
        <v>1790.4996481351163</v>
      </c>
      <c r="G61" s="39">
        <f t="shared" si="19"/>
        <v>2685.749472202674</v>
      </c>
      <c r="H61" s="39">
        <f t="shared" si="19"/>
        <v>1432.399718508093</v>
      </c>
      <c r="I61" s="39">
        <f t="shared" si="19"/>
        <v>1074.2997888810696</v>
      </c>
      <c r="J61" s="39">
        <f t="shared" si="19"/>
        <v>1074.2997888810696</v>
      </c>
      <c r="K61" s="39">
        <f t="shared" si="19"/>
        <v>1790.4996481351163</v>
      </c>
    </row>
    <row r="62" spans="1:11" x14ac:dyDescent="0.2">
      <c r="A62" s="138"/>
      <c r="B62" s="139"/>
      <c r="C62" s="38" t="s">
        <v>35</v>
      </c>
      <c r="D62" s="39">
        <f>D59+D59</f>
        <v>6445.7987332864177</v>
      </c>
      <c r="E62" s="39">
        <f t="shared" ref="E62:K62" si="20">E61+E57</f>
        <v>3222.8993666432089</v>
      </c>
      <c r="F62" s="39">
        <f t="shared" si="20"/>
        <v>2148.5995777621397</v>
      </c>
      <c r="G62" s="39">
        <f t="shared" si="20"/>
        <v>3222.8993666432089</v>
      </c>
      <c r="H62" s="39">
        <f t="shared" si="20"/>
        <v>1718.8796622097116</v>
      </c>
      <c r="I62" s="39">
        <f t="shared" si="20"/>
        <v>1289.1597466572834</v>
      </c>
      <c r="J62" s="39">
        <f t="shared" si="20"/>
        <v>1289.1597466572834</v>
      </c>
      <c r="K62" s="39">
        <f t="shared" si="20"/>
        <v>2148.5995777621397</v>
      </c>
    </row>
    <row r="63" spans="1:11" x14ac:dyDescent="0.2">
      <c r="A63" s="138"/>
      <c r="B63" s="139"/>
      <c r="C63" s="38" t="s">
        <v>36</v>
      </c>
      <c r="D63" s="39">
        <f>D59+D60</f>
        <v>7520.0985221674873</v>
      </c>
      <c r="E63" s="39">
        <f t="shared" ref="E63:K63" si="21">E62+E57</f>
        <v>3760.0492610837437</v>
      </c>
      <c r="F63" s="39">
        <f t="shared" si="21"/>
        <v>2506.699507389163</v>
      </c>
      <c r="G63" s="39">
        <f t="shared" si="21"/>
        <v>3760.0492610837437</v>
      </c>
      <c r="H63" s="39">
        <f t="shared" si="21"/>
        <v>2005.3596059113302</v>
      </c>
      <c r="I63" s="39">
        <f t="shared" si="21"/>
        <v>1504.0197044334973</v>
      </c>
      <c r="J63" s="39">
        <f t="shared" si="21"/>
        <v>1504.0197044334973</v>
      </c>
      <c r="K63" s="39">
        <f t="shared" si="21"/>
        <v>2506.699507389163</v>
      </c>
    </row>
    <row r="64" spans="1:11" x14ac:dyDescent="0.2">
      <c r="A64" s="138"/>
      <c r="B64" s="139"/>
      <c r="C64" s="38" t="s">
        <v>37</v>
      </c>
      <c r="D64" s="39">
        <f t="shared" ref="D64:K64" si="22">D63+D57</f>
        <v>8594.3983110485569</v>
      </c>
      <c r="E64" s="39">
        <f t="shared" si="22"/>
        <v>4297.1991555242785</v>
      </c>
      <c r="F64" s="39">
        <f t="shared" si="22"/>
        <v>2864.7994370161864</v>
      </c>
      <c r="G64" s="39">
        <f t="shared" si="22"/>
        <v>4297.1991555242785</v>
      </c>
      <c r="H64" s="39">
        <f t="shared" si="22"/>
        <v>2291.8395496129488</v>
      </c>
      <c r="I64" s="39">
        <f t="shared" si="22"/>
        <v>1718.8796622097111</v>
      </c>
      <c r="J64" s="39">
        <f t="shared" si="22"/>
        <v>1718.8796622097111</v>
      </c>
      <c r="K64" s="39">
        <f t="shared" si="22"/>
        <v>2864.7994370161864</v>
      </c>
    </row>
    <row r="65" spans="1:11" x14ac:dyDescent="0.2">
      <c r="A65" s="138"/>
      <c r="B65" s="139"/>
      <c r="C65" s="38" t="s">
        <v>38</v>
      </c>
      <c r="D65" s="39">
        <f t="shared" ref="D65:K65" si="23">D64+D57</f>
        <v>9668.6980999296266</v>
      </c>
      <c r="E65" s="39">
        <f t="shared" si="23"/>
        <v>4834.3490499648133</v>
      </c>
      <c r="F65" s="39">
        <f t="shared" si="23"/>
        <v>3222.8993666432098</v>
      </c>
      <c r="G65" s="39">
        <f t="shared" si="23"/>
        <v>4834.3490499648133</v>
      </c>
      <c r="H65" s="39">
        <f t="shared" si="23"/>
        <v>2578.3194933145674</v>
      </c>
      <c r="I65" s="39">
        <f t="shared" si="23"/>
        <v>1933.7396199859249</v>
      </c>
      <c r="J65" s="39">
        <f t="shared" si="23"/>
        <v>1933.7396199859249</v>
      </c>
      <c r="K65" s="39">
        <f t="shared" si="23"/>
        <v>3222.8993666432098</v>
      </c>
    </row>
    <row r="66" spans="1:11" x14ac:dyDescent="0.2">
      <c r="A66" s="138"/>
      <c r="B66" s="139"/>
      <c r="C66" s="38" t="s">
        <v>39</v>
      </c>
      <c r="D66" s="39">
        <f t="shared" ref="D66:K66" si="24">D65+D57</f>
        <v>10742.997888810696</v>
      </c>
      <c r="E66" s="39">
        <f t="shared" si="24"/>
        <v>5371.4989444053481</v>
      </c>
      <c r="F66" s="39">
        <f t="shared" si="24"/>
        <v>3580.9992962702331</v>
      </c>
      <c r="G66" s="39">
        <f t="shared" si="24"/>
        <v>5371.4989444053481</v>
      </c>
      <c r="H66" s="39">
        <f t="shared" si="24"/>
        <v>2864.7994370161859</v>
      </c>
      <c r="I66" s="39">
        <f t="shared" si="24"/>
        <v>2148.5995777621388</v>
      </c>
      <c r="J66" s="39">
        <f t="shared" si="24"/>
        <v>2148.5995777621388</v>
      </c>
      <c r="K66" s="39">
        <f t="shared" si="24"/>
        <v>3580.9992962702331</v>
      </c>
    </row>
    <row r="67" spans="1:11" x14ac:dyDescent="0.2">
      <c r="A67" s="138"/>
      <c r="B67" s="139"/>
      <c r="C67" s="38" t="s">
        <v>40</v>
      </c>
      <c r="D67" s="39">
        <f t="shared" ref="D67:K67" si="25">D66*2</f>
        <v>21485.995777621392</v>
      </c>
      <c r="E67" s="39">
        <f t="shared" si="25"/>
        <v>10742.997888810696</v>
      </c>
      <c r="F67" s="39">
        <f t="shared" si="25"/>
        <v>7161.9985925404662</v>
      </c>
      <c r="G67" s="39">
        <f t="shared" si="25"/>
        <v>10742.997888810696</v>
      </c>
      <c r="H67" s="39">
        <f t="shared" si="25"/>
        <v>5729.5988740323719</v>
      </c>
      <c r="I67" s="39">
        <f t="shared" si="25"/>
        <v>4297.1991555242776</v>
      </c>
      <c r="J67" s="39">
        <f t="shared" si="25"/>
        <v>4297.1991555242776</v>
      </c>
      <c r="K67" s="39">
        <f t="shared" si="25"/>
        <v>7161.9985925404662</v>
      </c>
    </row>
    <row r="68" spans="1:11" x14ac:dyDescent="0.2">
      <c r="A68" s="130"/>
      <c r="B68" s="106"/>
      <c r="C68" s="42" t="s">
        <v>41</v>
      </c>
      <c r="D68" s="39">
        <f t="shared" ref="D68:K68" si="26">D67+D66</f>
        <v>32228.993666432089</v>
      </c>
      <c r="E68" s="39">
        <f t="shared" si="26"/>
        <v>16114.496833216044</v>
      </c>
      <c r="F68" s="39">
        <f t="shared" si="26"/>
        <v>10742.9978888107</v>
      </c>
      <c r="G68" s="39">
        <f t="shared" si="26"/>
        <v>16114.496833216044</v>
      </c>
      <c r="H68" s="39">
        <f t="shared" si="26"/>
        <v>8594.3983110485569</v>
      </c>
      <c r="I68" s="39">
        <f t="shared" si="26"/>
        <v>6445.7987332864159</v>
      </c>
      <c r="J68" s="39">
        <f t="shared" si="26"/>
        <v>6445.7987332864159</v>
      </c>
      <c r="K68" s="39">
        <f t="shared" si="26"/>
        <v>10742.9978888107</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Gabon</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81</v>
      </c>
      <c r="B4" s="198" t="s">
        <v>84</v>
      </c>
      <c r="C4" s="7"/>
      <c r="D4" s="8" t="s">
        <v>2</v>
      </c>
      <c r="E4" s="8" t="s">
        <v>3</v>
      </c>
      <c r="F4" s="8" t="s">
        <v>4</v>
      </c>
      <c r="G4" s="9" t="s">
        <v>5</v>
      </c>
      <c r="H4" s="10" t="s">
        <v>6</v>
      </c>
      <c r="I4" s="10" t="s">
        <v>7</v>
      </c>
      <c r="J4" s="10"/>
      <c r="K4" s="11"/>
    </row>
    <row r="5" spans="1:11" ht="13.8" thickBot="1" x14ac:dyDescent="0.3">
      <c r="A5" s="12"/>
      <c r="B5" s="12"/>
      <c r="C5" s="13" t="s">
        <v>8</v>
      </c>
      <c r="D5" s="14">
        <v>1</v>
      </c>
      <c r="E5" s="15">
        <f>D5*C6/G7</f>
        <v>401.37729968834827</v>
      </c>
      <c r="F5" s="15">
        <f>E5*14</f>
        <v>5619.2821956368762</v>
      </c>
      <c r="G5" s="16">
        <v>1</v>
      </c>
      <c r="H5" s="15">
        <f>F5*30</f>
        <v>168578.46586910629</v>
      </c>
      <c r="I5" s="17">
        <f>E26</f>
        <v>67431.386347642503</v>
      </c>
      <c r="J5" s="18">
        <f>F26</f>
        <v>101147.07952146378</v>
      </c>
      <c r="K5" s="19"/>
    </row>
    <row r="6" spans="1:11" ht="13.2" x14ac:dyDescent="0.25">
      <c r="A6" s="151" t="s">
        <v>9</v>
      </c>
      <c r="B6" s="159">
        <f>D5*C6</f>
        <v>570.35714285714289</v>
      </c>
      <c r="C6" s="233">
        <f>B7/C7</f>
        <v>570.35714285714289</v>
      </c>
      <c r="D6" s="20" t="s">
        <v>10</v>
      </c>
      <c r="E6" s="21"/>
      <c r="F6" s="21"/>
      <c r="G6" s="22">
        <v>39706</v>
      </c>
      <c r="H6" s="23" t="s">
        <v>11</v>
      </c>
      <c r="I6" s="24" t="s">
        <v>12</v>
      </c>
      <c r="J6" s="24" t="s">
        <v>13</v>
      </c>
      <c r="K6" s="25"/>
    </row>
    <row r="7" spans="1:11" ht="14.4" x14ac:dyDescent="0.3">
      <c r="A7" s="162" t="s">
        <v>14</v>
      </c>
      <c r="B7" s="26">
        <v>7985</v>
      </c>
      <c r="C7" s="27">
        <v>14</v>
      </c>
      <c r="D7"/>
      <c r="E7" s="28"/>
      <c r="F7"/>
      <c r="G7" s="29">
        <v>1.421</v>
      </c>
      <c r="H7"/>
      <c r="I7" s="30"/>
      <c r="J7"/>
      <c r="K7" s="31"/>
    </row>
    <row r="8" spans="1:11" ht="13.8" thickBot="1" x14ac:dyDescent="0.3">
      <c r="A8" s="150" t="s">
        <v>15</v>
      </c>
      <c r="B8" s="32">
        <f>B7*C8</f>
        <v>239550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401.37729968834827</v>
      </c>
      <c r="E10" s="39">
        <f>D10/100*40</f>
        <v>160.5509198753393</v>
      </c>
      <c r="F10" s="153">
        <f>D10/100*60</f>
        <v>240.82637981300897</v>
      </c>
      <c r="G10" s="155" t="s">
        <v>25</v>
      </c>
      <c r="H10" s="144">
        <f>E10/100*35</f>
        <v>56.192821956368753</v>
      </c>
      <c r="I10" s="39">
        <f>E10/100*10</f>
        <v>16.055091987533928</v>
      </c>
      <c r="J10" s="39">
        <f>E10/100*10</f>
        <v>16.055091987533928</v>
      </c>
      <c r="K10" s="39">
        <f>E10/100*45</f>
        <v>72.247913943902688</v>
      </c>
    </row>
    <row r="11" spans="1:11" x14ac:dyDescent="0.2">
      <c r="B11" s="19"/>
      <c r="C11" s="149" t="s">
        <v>26</v>
      </c>
      <c r="D11" s="144">
        <f>D10*2</f>
        <v>802.75459937669655</v>
      </c>
      <c r="E11" s="39">
        <f>E10*2</f>
        <v>321.10183975067861</v>
      </c>
      <c r="F11" s="153">
        <f>F10*2</f>
        <v>481.65275962601794</v>
      </c>
      <c r="G11" s="155" t="s">
        <v>26</v>
      </c>
      <c r="H11" s="144">
        <f>H10*2</f>
        <v>112.38564391273751</v>
      </c>
      <c r="I11" s="39">
        <f>I10*2</f>
        <v>32.110183975067855</v>
      </c>
      <c r="J11" s="39">
        <f>J10*2</f>
        <v>32.110183975067855</v>
      </c>
      <c r="K11" s="39">
        <f>K10*2</f>
        <v>144.49582788780538</v>
      </c>
    </row>
    <row r="12" spans="1:11" ht="14.4" x14ac:dyDescent="0.3">
      <c r="A12" s="145"/>
      <c r="B12" s="19"/>
      <c r="C12" s="149" t="s">
        <v>27</v>
      </c>
      <c r="D12" s="144">
        <f>D10*3</f>
        <v>1204.1318990650448</v>
      </c>
      <c r="E12" s="39">
        <f>E10*3</f>
        <v>481.65275962601788</v>
      </c>
      <c r="F12" s="153">
        <f>F10*3</f>
        <v>722.47913943902688</v>
      </c>
      <c r="G12" s="155" t="s">
        <v>27</v>
      </c>
      <c r="H12" s="144">
        <f>H10*3</f>
        <v>168.57846586910625</v>
      </c>
      <c r="I12" s="39">
        <f>I10*3</f>
        <v>48.165275962601783</v>
      </c>
      <c r="J12" s="39">
        <f>J10*3</f>
        <v>48.165275962601783</v>
      </c>
      <c r="K12" s="39">
        <f>K10*3</f>
        <v>216.74374183170806</v>
      </c>
    </row>
    <row r="13" spans="1:11" x14ac:dyDescent="0.2">
      <c r="B13" s="19"/>
      <c r="C13" s="149" t="s">
        <v>28</v>
      </c>
      <c r="D13" s="144">
        <f>D10*6</f>
        <v>2408.2637981300895</v>
      </c>
      <c r="E13" s="39">
        <f>E10*6</f>
        <v>963.30551925203577</v>
      </c>
      <c r="F13" s="153">
        <f>F10*6</f>
        <v>1444.9582788780538</v>
      </c>
      <c r="G13" s="155" t="s">
        <v>28</v>
      </c>
      <c r="H13" s="144">
        <f>H10*6</f>
        <v>337.15693173821251</v>
      </c>
      <c r="I13" s="39">
        <f>I10*6</f>
        <v>96.330551925203565</v>
      </c>
      <c r="J13" s="39">
        <f>J10*6</f>
        <v>96.330551925203565</v>
      </c>
      <c r="K13" s="39">
        <f>K10*6</f>
        <v>433.48748366341613</v>
      </c>
    </row>
    <row r="14" spans="1:11" x14ac:dyDescent="0.2">
      <c r="A14" s="157"/>
      <c r="B14" s="147"/>
      <c r="C14" s="149" t="s">
        <v>29</v>
      </c>
      <c r="D14" s="144">
        <f>D10*12</f>
        <v>4816.5275962601791</v>
      </c>
      <c r="E14" s="39">
        <f>E10*12</f>
        <v>1926.6110385040715</v>
      </c>
      <c r="F14" s="153">
        <f>F10*12</f>
        <v>2889.9165577561075</v>
      </c>
      <c r="G14" s="155" t="s">
        <v>29</v>
      </c>
      <c r="H14" s="144">
        <f>H10*12</f>
        <v>674.31386347642501</v>
      </c>
      <c r="I14" s="39">
        <f>I10*12</f>
        <v>192.66110385040713</v>
      </c>
      <c r="J14" s="39">
        <f>J10*12</f>
        <v>192.66110385040713</v>
      </c>
      <c r="K14" s="39">
        <f>K10*12</f>
        <v>866.97496732683226</v>
      </c>
    </row>
    <row r="15" spans="1:11" x14ac:dyDescent="0.2">
      <c r="A15" s="157"/>
      <c r="B15" s="158"/>
      <c r="C15" s="160" t="s">
        <v>30</v>
      </c>
      <c r="D15" s="156">
        <f>D10*14</f>
        <v>5619.2821956368762</v>
      </c>
      <c r="E15" s="41">
        <f>E10*14</f>
        <v>2247.7128782547502</v>
      </c>
      <c r="F15" s="141">
        <f>F10*14</f>
        <v>3371.5693173821255</v>
      </c>
      <c r="G15" s="143" t="s">
        <v>30</v>
      </c>
      <c r="H15" s="156">
        <f>H10*14</f>
        <v>786.69950738916259</v>
      </c>
      <c r="I15" s="41">
        <f>I10*14</f>
        <v>224.77128782547499</v>
      </c>
      <c r="J15" s="41">
        <f>J10*14</f>
        <v>224.77128782547499</v>
      </c>
      <c r="K15" s="41">
        <f>K10*14</f>
        <v>1011.4707952146376</v>
      </c>
    </row>
    <row r="16" spans="1:11" ht="12.9" customHeight="1" x14ac:dyDescent="0.2">
      <c r="A16" s="157"/>
      <c r="B16" s="146"/>
      <c r="C16" s="149" t="s">
        <v>31</v>
      </c>
      <c r="D16" s="144">
        <f>D15*2</f>
        <v>11238.564391273752</v>
      </c>
      <c r="E16" s="39">
        <f>E15*2</f>
        <v>4495.4257565095004</v>
      </c>
      <c r="F16" s="153">
        <f>F15*2</f>
        <v>6743.138634764251</v>
      </c>
      <c r="G16" s="155" t="s">
        <v>31</v>
      </c>
      <c r="H16" s="144">
        <f>H15*2</f>
        <v>1573.3990147783252</v>
      </c>
      <c r="I16" s="39">
        <f>I15*2</f>
        <v>449.54257565094997</v>
      </c>
      <c r="J16" s="39">
        <f>J15*2</f>
        <v>449.54257565094997</v>
      </c>
      <c r="K16" s="39">
        <f>K15*2</f>
        <v>2022.9415904292753</v>
      </c>
    </row>
    <row r="17" spans="1:11" x14ac:dyDescent="0.2">
      <c r="B17" s="19"/>
      <c r="C17" s="149" t="s">
        <v>32</v>
      </c>
      <c r="D17" s="144">
        <f>D16+D15</f>
        <v>16857.846586910629</v>
      </c>
      <c r="E17" s="39">
        <f>E16+E15</f>
        <v>6743.138634764251</v>
      </c>
      <c r="F17" s="153">
        <f>F16+F15</f>
        <v>10114.707952146377</v>
      </c>
      <c r="G17" s="155" t="s">
        <v>32</v>
      </c>
      <c r="H17" s="144">
        <f>H16+H15</f>
        <v>2360.0985221674878</v>
      </c>
      <c r="I17" s="39">
        <f>I16+I15</f>
        <v>674.31386347642501</v>
      </c>
      <c r="J17" s="39">
        <f>J16+J15</f>
        <v>674.31386347642501</v>
      </c>
      <c r="K17" s="39">
        <f>K16+K15</f>
        <v>3034.4123856439128</v>
      </c>
    </row>
    <row r="18" spans="1:11" x14ac:dyDescent="0.2">
      <c r="A18" s="138"/>
      <c r="B18" s="19"/>
      <c r="C18" s="149" t="s">
        <v>33</v>
      </c>
      <c r="D18" s="144">
        <f>D16*2</f>
        <v>22477.128782547505</v>
      </c>
      <c r="E18" s="39">
        <f>E16+E16</f>
        <v>8990.8515130190008</v>
      </c>
      <c r="F18" s="153">
        <f>F16+F16</f>
        <v>13486.277269528502</v>
      </c>
      <c r="G18" s="155" t="s">
        <v>33</v>
      </c>
      <c r="H18" s="144">
        <f>H16+H16</f>
        <v>3146.7980295566504</v>
      </c>
      <c r="I18" s="39">
        <f>I16+I16</f>
        <v>899.08515130189994</v>
      </c>
      <c r="J18" s="39">
        <f>J16+J16</f>
        <v>899.08515130189994</v>
      </c>
      <c r="K18" s="39">
        <f>K16+K16</f>
        <v>4045.8831808585505</v>
      </c>
    </row>
    <row r="19" spans="1:11" x14ac:dyDescent="0.2">
      <c r="A19" s="138"/>
      <c r="B19" s="19"/>
      <c r="C19" s="149" t="s">
        <v>34</v>
      </c>
      <c r="D19" s="144">
        <f>D17+D16</f>
        <v>28096.41097818438</v>
      </c>
      <c r="E19" s="39">
        <f>E17+E16</f>
        <v>11238.564391273751</v>
      </c>
      <c r="F19" s="153">
        <f>F16+F17</f>
        <v>16857.846586910629</v>
      </c>
      <c r="G19" s="155" t="s">
        <v>34</v>
      </c>
      <c r="H19" s="144">
        <f>H17+H16</f>
        <v>3933.497536945813</v>
      </c>
      <c r="I19" s="39">
        <f>I16+I17</f>
        <v>1123.8564391273749</v>
      </c>
      <c r="J19" s="39">
        <f>J16+J17</f>
        <v>1123.8564391273749</v>
      </c>
      <c r="K19" s="39">
        <f>K18+K15</f>
        <v>5057.3539760731883</v>
      </c>
    </row>
    <row r="20" spans="1:11" x14ac:dyDescent="0.2">
      <c r="A20" s="138"/>
      <c r="B20" s="19"/>
      <c r="C20" s="149" t="s">
        <v>35</v>
      </c>
      <c r="D20" s="144">
        <f>D17*2</f>
        <v>33715.693173821259</v>
      </c>
      <c r="E20" s="39">
        <f>E17+E17</f>
        <v>13486.277269528502</v>
      </c>
      <c r="F20" s="153">
        <f>F17+F17</f>
        <v>20229.415904292753</v>
      </c>
      <c r="G20" s="155" t="s">
        <v>35</v>
      </c>
      <c r="H20" s="144">
        <f>H17+H17</f>
        <v>4720.1970443349755</v>
      </c>
      <c r="I20" s="39">
        <f>I17+I17</f>
        <v>1348.62772695285</v>
      </c>
      <c r="J20" s="39">
        <f>J17+J17</f>
        <v>1348.62772695285</v>
      </c>
      <c r="K20" s="39">
        <f>K19+K15</f>
        <v>6068.8247712878256</v>
      </c>
    </row>
    <row r="21" spans="1:11" x14ac:dyDescent="0.2">
      <c r="A21" s="138"/>
      <c r="B21" s="19"/>
      <c r="C21" s="149" t="s">
        <v>36</v>
      </c>
      <c r="D21" s="144">
        <f>D18+D17</f>
        <v>39334.97536945813</v>
      </c>
      <c r="E21" s="39">
        <f>E18+E17</f>
        <v>15733.990147783252</v>
      </c>
      <c r="F21" s="153">
        <f>F18+F17</f>
        <v>23600.985221674877</v>
      </c>
      <c r="G21" s="155" t="s">
        <v>36</v>
      </c>
      <c r="H21" s="144">
        <f>H17+H18</f>
        <v>5506.8965517241377</v>
      </c>
      <c r="I21" s="39">
        <f>I18+I17</f>
        <v>1573.399014778325</v>
      </c>
      <c r="J21" s="39">
        <f>J18+J17</f>
        <v>1573.399014778325</v>
      </c>
      <c r="K21" s="39">
        <f>K20+K15</f>
        <v>7080.2955665024629</v>
      </c>
    </row>
    <row r="22" spans="1:11" x14ac:dyDescent="0.2">
      <c r="A22" s="138"/>
      <c r="B22" s="19"/>
      <c r="C22" s="149" t="s">
        <v>37</v>
      </c>
      <c r="D22" s="144">
        <f>D18+D18</f>
        <v>44954.257565095009</v>
      </c>
      <c r="E22" s="39">
        <f>E18+E18</f>
        <v>17981.703026038002</v>
      </c>
      <c r="F22" s="153">
        <f>F18+F18</f>
        <v>26972.554539057004</v>
      </c>
      <c r="G22" s="155" t="s">
        <v>37</v>
      </c>
      <c r="H22" s="144">
        <f>H18+H18</f>
        <v>6293.5960591133007</v>
      </c>
      <c r="I22" s="39">
        <f>I18+I18</f>
        <v>1798.1703026037999</v>
      </c>
      <c r="J22" s="39">
        <f>J18+J18</f>
        <v>1798.1703026037999</v>
      </c>
      <c r="K22" s="39">
        <f>K21+K15</f>
        <v>8091.7663617171002</v>
      </c>
    </row>
    <row r="23" spans="1:11" x14ac:dyDescent="0.2">
      <c r="A23" s="138"/>
      <c r="B23" s="19"/>
      <c r="C23" s="149" t="s">
        <v>38</v>
      </c>
      <c r="D23" s="144">
        <f>D18+D19</f>
        <v>50573.539760731888</v>
      </c>
      <c r="E23" s="39">
        <f>E19+E18</f>
        <v>20229.415904292749</v>
      </c>
      <c r="F23" s="153">
        <f>F19+F18</f>
        <v>30344.123856439131</v>
      </c>
      <c r="G23" s="155" t="s">
        <v>38</v>
      </c>
      <c r="H23" s="144">
        <f>H18+H19</f>
        <v>7080.2955665024638</v>
      </c>
      <c r="I23" s="39">
        <f>I19+I18</f>
        <v>2022.9415904292748</v>
      </c>
      <c r="J23" s="39">
        <f>J19+J18</f>
        <v>2022.9415904292748</v>
      </c>
      <c r="K23" s="39">
        <f>K22+K15</f>
        <v>9103.2371569317384</v>
      </c>
    </row>
    <row r="24" spans="1:11" x14ac:dyDescent="0.2">
      <c r="A24" s="138"/>
      <c r="B24" s="19"/>
      <c r="C24" s="149" t="s">
        <v>39</v>
      </c>
      <c r="D24" s="144">
        <f>D15*10</f>
        <v>56192.82195636876</v>
      </c>
      <c r="E24" s="39">
        <f>E19+E19</f>
        <v>22477.128782547501</v>
      </c>
      <c r="F24" s="153">
        <f>F19+F19</f>
        <v>33715.693173821259</v>
      </c>
      <c r="G24" s="155" t="s">
        <v>39</v>
      </c>
      <c r="H24" s="144">
        <f>H19+H19</f>
        <v>7866.9950738916259</v>
      </c>
      <c r="I24" s="39">
        <f>I19+I19</f>
        <v>2247.7128782547497</v>
      </c>
      <c r="J24" s="39">
        <f>J19+J19</f>
        <v>2247.7128782547497</v>
      </c>
      <c r="K24" s="39">
        <f>K23+K15</f>
        <v>10114.707952146377</v>
      </c>
    </row>
    <row r="25" spans="1:11" x14ac:dyDescent="0.2">
      <c r="A25" s="138"/>
      <c r="B25" s="19"/>
      <c r="C25" s="149" t="s">
        <v>40</v>
      </c>
      <c r="D25" s="144">
        <f>D24*2</f>
        <v>112385.64391273752</v>
      </c>
      <c r="E25" s="39">
        <f>E24*2</f>
        <v>44954.257565095002</v>
      </c>
      <c r="F25" s="153">
        <f>F24*2</f>
        <v>67431.386347642518</v>
      </c>
      <c r="G25" s="155" t="s">
        <v>40</v>
      </c>
      <c r="H25" s="144">
        <f>H24*2</f>
        <v>15733.990147783252</v>
      </c>
      <c r="I25" s="39">
        <f>I24*2</f>
        <v>4495.4257565094995</v>
      </c>
      <c r="J25" s="39">
        <f>J24*2</f>
        <v>4495.4257565094995</v>
      </c>
      <c r="K25" s="39">
        <f>K24*2</f>
        <v>20229.415904292753</v>
      </c>
    </row>
    <row r="26" spans="1:11" ht="10.8" thickBot="1" x14ac:dyDescent="0.25">
      <c r="A26" s="138"/>
      <c r="B26" s="25"/>
      <c r="C26" s="148" t="s">
        <v>41</v>
      </c>
      <c r="D26" s="144">
        <f>D25+D24</f>
        <v>168578.46586910629</v>
      </c>
      <c r="E26" s="39">
        <f>E25+E24</f>
        <v>67431.386347642503</v>
      </c>
      <c r="F26" s="153">
        <f>F25+F24</f>
        <v>101147.07952146378</v>
      </c>
      <c r="G26" s="154" t="s">
        <v>41</v>
      </c>
      <c r="H26" s="144">
        <f>H25+H24</f>
        <v>23600.985221674877</v>
      </c>
      <c r="I26" s="39">
        <f>I25+I24</f>
        <v>6743.1386347642492</v>
      </c>
      <c r="J26" s="39">
        <f>J25+J24</f>
        <v>6743.1386347642492</v>
      </c>
      <c r="K26" s="39">
        <f>K25+K24</f>
        <v>30344.123856439131</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168578.46586910629</v>
      </c>
      <c r="D29" s="51">
        <f>C29/100*4</f>
        <v>6743.1386347642519</v>
      </c>
      <c r="E29" s="51">
        <f>C29/100*5</f>
        <v>8428.9232934553147</v>
      </c>
      <c r="F29" s="51">
        <f>C29/100*6</f>
        <v>10114.707952146378</v>
      </c>
      <c r="G29" s="51">
        <f>C29/100*7</f>
        <v>11800.49261083744</v>
      </c>
      <c r="H29" s="51">
        <f>C29/100*8</f>
        <v>13486.277269528504</v>
      </c>
      <c r="I29" s="51">
        <f>C29/100*9</f>
        <v>15172.061928219568</v>
      </c>
      <c r="J29" s="51">
        <f>C29/100*10</f>
        <v>16857.846586910629</v>
      </c>
      <c r="K29" s="52"/>
    </row>
    <row r="30" spans="1:11" x14ac:dyDescent="0.2">
      <c r="A30" s="19"/>
      <c r="B30" s="53" t="s">
        <v>45</v>
      </c>
      <c r="C30" s="54" t="s">
        <v>46</v>
      </c>
      <c r="D30" s="55">
        <f>D15</f>
        <v>5619.2821956368762</v>
      </c>
      <c r="E30" s="55">
        <f>D15</f>
        <v>5619.2821956368762</v>
      </c>
      <c r="F30" s="55">
        <f>D15</f>
        <v>5619.2821956368762</v>
      </c>
      <c r="G30" s="55">
        <f>D15</f>
        <v>5619.2821956368762</v>
      </c>
      <c r="H30" s="55">
        <f>D15</f>
        <v>5619.2821956368762</v>
      </c>
      <c r="I30" s="55">
        <f>D15</f>
        <v>5619.2821956368762</v>
      </c>
      <c r="J30" s="55">
        <f>D15</f>
        <v>5619.2821956368762</v>
      </c>
      <c r="K30" s="52"/>
    </row>
    <row r="31" spans="1:11" x14ac:dyDescent="0.2">
      <c r="A31" s="19"/>
      <c r="B31" s="53" t="s">
        <v>47</v>
      </c>
      <c r="C31" s="56" t="s">
        <v>48</v>
      </c>
      <c r="D31" s="51">
        <f t="shared" ref="D31:J31" si="0">D29-D30</f>
        <v>1123.8564391273758</v>
      </c>
      <c r="E31" s="51">
        <f t="shared" si="0"/>
        <v>2809.6410978184385</v>
      </c>
      <c r="F31" s="51">
        <f t="shared" si="0"/>
        <v>4495.4257565095022</v>
      </c>
      <c r="G31" s="51">
        <f t="shared" si="0"/>
        <v>6181.2104152005641</v>
      </c>
      <c r="H31" s="51">
        <f t="shared" si="0"/>
        <v>7866.9950738916277</v>
      </c>
      <c r="I31" s="51">
        <f t="shared" si="0"/>
        <v>9552.7797325826905</v>
      </c>
      <c r="J31" s="51">
        <f t="shared" si="0"/>
        <v>11238.564391273754</v>
      </c>
      <c r="K31" s="52"/>
    </row>
    <row r="32" spans="1:11" ht="10.8" thickBot="1" x14ac:dyDescent="0.25">
      <c r="A32" s="19"/>
      <c r="B32" s="57"/>
      <c r="C32" s="453" t="s">
        <v>161</v>
      </c>
      <c r="D32" s="58">
        <f t="shared" ref="D32:J32" si="1">D31/100*10</f>
        <v>112.38564391273758</v>
      </c>
      <c r="E32" s="58">
        <f t="shared" si="1"/>
        <v>280.96410978184383</v>
      </c>
      <c r="F32" s="58">
        <f t="shared" si="1"/>
        <v>449.5425756509502</v>
      </c>
      <c r="G32" s="58">
        <f t="shared" si="1"/>
        <v>618.12104152005634</v>
      </c>
      <c r="H32" s="58">
        <f t="shared" si="1"/>
        <v>786.6995073891627</v>
      </c>
      <c r="I32" s="58">
        <f t="shared" si="1"/>
        <v>955.27797325826907</v>
      </c>
      <c r="J32" s="58">
        <f t="shared" si="1"/>
        <v>1123.8564391273753</v>
      </c>
      <c r="K32" s="59"/>
    </row>
    <row r="33" spans="1:11" x14ac:dyDescent="0.2">
      <c r="A33" s="19"/>
      <c r="B33" s="60" t="s">
        <v>50</v>
      </c>
      <c r="C33" s="61" t="s">
        <v>51</v>
      </c>
      <c r="D33" s="62">
        <f t="shared" ref="D33:J36" si="2">D29*30</f>
        <v>202294.15904292755</v>
      </c>
      <c r="E33" s="62">
        <f t="shared" si="2"/>
        <v>252867.69880365944</v>
      </c>
      <c r="F33" s="62">
        <f t="shared" si="2"/>
        <v>303441.23856439133</v>
      </c>
      <c r="G33" s="62">
        <f t="shared" si="2"/>
        <v>354014.77832512319</v>
      </c>
      <c r="H33" s="62">
        <f t="shared" si="2"/>
        <v>404588.31808585511</v>
      </c>
      <c r="I33" s="62">
        <f t="shared" si="2"/>
        <v>455161.85784658702</v>
      </c>
      <c r="J33" s="63">
        <f t="shared" si="2"/>
        <v>505735.39760731888</v>
      </c>
      <c r="K33" s="64"/>
    </row>
    <row r="34" spans="1:11" x14ac:dyDescent="0.2">
      <c r="A34" s="19"/>
      <c r="B34" s="65" t="s">
        <v>50</v>
      </c>
      <c r="C34" s="66" t="s">
        <v>52</v>
      </c>
      <c r="D34" s="67">
        <f t="shared" si="2"/>
        <v>168578.46586910629</v>
      </c>
      <c r="E34" s="67">
        <f t="shared" si="2"/>
        <v>168578.46586910629</v>
      </c>
      <c r="F34" s="67">
        <f t="shared" si="2"/>
        <v>168578.46586910629</v>
      </c>
      <c r="G34" s="67">
        <f t="shared" si="2"/>
        <v>168578.46586910629</v>
      </c>
      <c r="H34" s="67">
        <f t="shared" si="2"/>
        <v>168578.46586910629</v>
      </c>
      <c r="I34" s="67">
        <f t="shared" si="2"/>
        <v>168578.46586910629</v>
      </c>
      <c r="J34" s="68">
        <f t="shared" si="2"/>
        <v>168578.46586910629</v>
      </c>
      <c r="K34" s="69"/>
    </row>
    <row r="35" spans="1:11" x14ac:dyDescent="0.2">
      <c r="A35" s="19"/>
      <c r="B35" s="70" t="s">
        <v>50</v>
      </c>
      <c r="C35" s="71" t="s">
        <v>53</v>
      </c>
      <c r="D35" s="72">
        <f t="shared" si="2"/>
        <v>33715.693173821273</v>
      </c>
      <c r="E35" s="72">
        <f t="shared" si="2"/>
        <v>84289.232934553162</v>
      </c>
      <c r="F35" s="72">
        <f t="shared" si="2"/>
        <v>134862.77269528506</v>
      </c>
      <c r="G35" s="72">
        <f t="shared" si="2"/>
        <v>185436.31245601692</v>
      </c>
      <c r="H35" s="72">
        <f t="shared" si="2"/>
        <v>236009.85221674884</v>
      </c>
      <c r="I35" s="72">
        <f t="shared" si="2"/>
        <v>286583.39197748073</v>
      </c>
      <c r="J35" s="73">
        <f t="shared" si="2"/>
        <v>337156.93173821265</v>
      </c>
      <c r="K35" s="74"/>
    </row>
    <row r="36" spans="1:11" ht="10.8" thickBot="1" x14ac:dyDescent="0.25">
      <c r="A36" s="19"/>
      <c r="B36" s="75" t="s">
        <v>50</v>
      </c>
      <c r="C36" s="76" t="s">
        <v>49</v>
      </c>
      <c r="D36" s="77">
        <f t="shared" si="2"/>
        <v>3371.5693173821273</v>
      </c>
      <c r="E36" s="77">
        <f t="shared" si="2"/>
        <v>8428.9232934553147</v>
      </c>
      <c r="F36" s="77">
        <f t="shared" si="2"/>
        <v>13486.277269528506</v>
      </c>
      <c r="G36" s="77">
        <f t="shared" si="2"/>
        <v>18543.631245601689</v>
      </c>
      <c r="H36" s="77">
        <f t="shared" si="2"/>
        <v>23600.98522167488</v>
      </c>
      <c r="I36" s="77">
        <f t="shared" si="2"/>
        <v>28658.339197748071</v>
      </c>
      <c r="J36" s="77">
        <f t="shared" si="2"/>
        <v>33715.693173821259</v>
      </c>
      <c r="K36" s="78"/>
    </row>
    <row r="37" spans="1:11" x14ac:dyDescent="0.2">
      <c r="A37" s="6"/>
      <c r="B37" s="79"/>
      <c r="C37" s="80" t="s">
        <v>54</v>
      </c>
      <c r="D37" s="81">
        <f t="shared" ref="D37:J37" si="3">D31</f>
        <v>1123.8564391273758</v>
      </c>
      <c r="E37" s="81">
        <f t="shared" si="3"/>
        <v>2809.6410978184385</v>
      </c>
      <c r="F37" s="81">
        <f t="shared" si="3"/>
        <v>4495.4257565095022</v>
      </c>
      <c r="G37" s="81">
        <f t="shared" si="3"/>
        <v>6181.2104152005641</v>
      </c>
      <c r="H37" s="81">
        <f t="shared" si="3"/>
        <v>7866.9950738916277</v>
      </c>
      <c r="I37" s="81">
        <f t="shared" si="3"/>
        <v>9552.7797325826905</v>
      </c>
      <c r="J37" s="81">
        <f t="shared" si="3"/>
        <v>11238.564391273754</v>
      </c>
      <c r="K37" s="82"/>
    </row>
    <row r="38" spans="1:11" ht="11.4" x14ac:dyDescent="0.2">
      <c r="A38" s="11"/>
      <c r="B38" s="83"/>
      <c r="C38" s="84" t="s">
        <v>55</v>
      </c>
      <c r="D38" s="85">
        <f t="shared" ref="D38:J38" si="4">D37/100*20</f>
        <v>224.77128782547516</v>
      </c>
      <c r="E38" s="86">
        <f t="shared" si="4"/>
        <v>561.92821956368766</v>
      </c>
      <c r="F38" s="86">
        <f t="shared" si="4"/>
        <v>899.0851513019004</v>
      </c>
      <c r="G38" s="86">
        <f t="shared" si="4"/>
        <v>1236.2420830401127</v>
      </c>
      <c r="H38" s="86">
        <f t="shared" si="4"/>
        <v>1573.3990147783254</v>
      </c>
      <c r="I38" s="86">
        <f t="shared" si="4"/>
        <v>1910.5559465165381</v>
      </c>
      <c r="J38" s="86">
        <f t="shared" si="4"/>
        <v>2247.7128782547506</v>
      </c>
      <c r="K38" s="82"/>
    </row>
    <row r="39" spans="1:11" ht="13.2" x14ac:dyDescent="0.25">
      <c r="A39" s="19"/>
      <c r="B39" s="87"/>
      <c r="C39" s="88" t="s">
        <v>56</v>
      </c>
      <c r="D39" s="85">
        <f t="shared" ref="D39:J39" si="5">D37/100*40</f>
        <v>449.54257565095031</v>
      </c>
      <c r="E39" s="86">
        <f t="shared" si="5"/>
        <v>1123.8564391273753</v>
      </c>
      <c r="F39" s="86">
        <f t="shared" si="5"/>
        <v>1798.1703026038008</v>
      </c>
      <c r="G39" s="86">
        <f t="shared" si="5"/>
        <v>2472.4841660802254</v>
      </c>
      <c r="H39" s="86">
        <f t="shared" si="5"/>
        <v>3146.7980295566508</v>
      </c>
      <c r="I39" s="86">
        <f t="shared" si="5"/>
        <v>3821.1118930330763</v>
      </c>
      <c r="J39" s="86">
        <f t="shared" si="5"/>
        <v>4495.4257565095013</v>
      </c>
      <c r="K39" s="82"/>
    </row>
    <row r="40" spans="1:11" ht="11.4" x14ac:dyDescent="0.2">
      <c r="A40" s="19"/>
      <c r="B40" s="89"/>
      <c r="C40" s="84" t="s">
        <v>57</v>
      </c>
      <c r="D40" s="85">
        <f t="shared" ref="D40:J40" si="6">D37/100*40</f>
        <v>449.54257565095031</v>
      </c>
      <c r="E40" s="86">
        <f t="shared" si="6"/>
        <v>1123.8564391273753</v>
      </c>
      <c r="F40" s="86">
        <f t="shared" si="6"/>
        <v>1798.1703026038008</v>
      </c>
      <c r="G40" s="86">
        <f t="shared" si="6"/>
        <v>2472.4841660802254</v>
      </c>
      <c r="H40" s="86">
        <f t="shared" si="6"/>
        <v>3146.7980295566508</v>
      </c>
      <c r="I40" s="86">
        <f t="shared" si="6"/>
        <v>3821.1118930330763</v>
      </c>
      <c r="J40" s="86">
        <f t="shared" si="6"/>
        <v>4495.4257565095013</v>
      </c>
      <c r="K40" s="82"/>
    </row>
    <row r="41" spans="1:11" s="96" customFormat="1" ht="11.4" x14ac:dyDescent="0.2">
      <c r="A41" s="90"/>
      <c r="B41" s="91"/>
      <c r="C41" s="92" t="s">
        <v>58</v>
      </c>
      <c r="D41" s="93">
        <f>D37/100*4</f>
        <v>44.954257565095034</v>
      </c>
      <c r="E41" s="94">
        <f>E37/100*5</f>
        <v>140.48205489092192</v>
      </c>
      <c r="F41" s="94">
        <f>F37/100*6</f>
        <v>269.72554539057012</v>
      </c>
      <c r="G41" s="94">
        <f>F37/100*7</f>
        <v>314.67980295566514</v>
      </c>
      <c r="H41" s="94">
        <f>F37/100*8</f>
        <v>359.63406052076016</v>
      </c>
      <c r="I41" s="94">
        <f>F37/100*9</f>
        <v>404.58831808585518</v>
      </c>
      <c r="J41" s="94">
        <f>F37/100*10</f>
        <v>449.5425756509502</v>
      </c>
      <c r="K41" s="95"/>
    </row>
    <row r="42" spans="1:11" ht="11.4" x14ac:dyDescent="0.2">
      <c r="A42" s="19"/>
      <c r="B42" s="89"/>
      <c r="C42" s="97" t="s">
        <v>59</v>
      </c>
      <c r="D42" s="98">
        <f t="shared" ref="D42:J42" si="7">D37+D41</f>
        <v>1168.8106966924709</v>
      </c>
      <c r="E42" s="99">
        <f t="shared" si="7"/>
        <v>2950.1231527093605</v>
      </c>
      <c r="F42" s="99">
        <f t="shared" si="7"/>
        <v>4765.1513019000722</v>
      </c>
      <c r="G42" s="99">
        <f t="shared" si="7"/>
        <v>6495.8902181562289</v>
      </c>
      <c r="H42" s="99">
        <f t="shared" si="7"/>
        <v>8226.6291344123874</v>
      </c>
      <c r="I42" s="99">
        <f t="shared" si="7"/>
        <v>9957.368050668545</v>
      </c>
      <c r="J42" s="99">
        <f t="shared" si="7"/>
        <v>11688.106966924704</v>
      </c>
      <c r="K42" s="100"/>
    </row>
    <row r="43" spans="1:11" ht="11.4" x14ac:dyDescent="0.2">
      <c r="A43" s="19"/>
      <c r="B43" s="101"/>
      <c r="C43" s="102" t="s">
        <v>60</v>
      </c>
      <c r="D43" s="103">
        <f>D35*D28</f>
        <v>1348.6277269528509</v>
      </c>
      <c r="E43" s="103">
        <f t="shared" ref="E43:J43" si="8">E35*E28</f>
        <v>4214.4616467276583</v>
      </c>
      <c r="F43" s="103">
        <f t="shared" si="8"/>
        <v>8091.7663617171038</v>
      </c>
      <c r="G43" s="103">
        <f t="shared" si="8"/>
        <v>12980.541871921187</v>
      </c>
      <c r="H43" s="103">
        <f t="shared" si="8"/>
        <v>18880.788177339909</v>
      </c>
      <c r="I43" s="103">
        <f t="shared" si="8"/>
        <v>25792.505277973265</v>
      </c>
      <c r="J43" s="103">
        <f t="shared" si="8"/>
        <v>33715.693173821266</v>
      </c>
      <c r="K43" s="104"/>
    </row>
    <row r="44" spans="1:11" ht="11.4" x14ac:dyDescent="0.2">
      <c r="A44" s="19"/>
      <c r="B44" s="101"/>
      <c r="C44" s="102" t="s">
        <v>61</v>
      </c>
      <c r="D44" s="105">
        <f>D35+D43</f>
        <v>35064.320900774124</v>
      </c>
      <c r="E44" s="105">
        <f t="shared" ref="E44:J44" si="9">E35+E43</f>
        <v>88503.694581280826</v>
      </c>
      <c r="F44" s="105">
        <f t="shared" si="9"/>
        <v>142954.53905700217</v>
      </c>
      <c r="G44" s="105">
        <f t="shared" si="9"/>
        <v>198416.85432793811</v>
      </c>
      <c r="H44" s="105">
        <f t="shared" si="9"/>
        <v>254890.64039408875</v>
      </c>
      <c r="I44" s="105">
        <f t="shared" si="9"/>
        <v>312375.89725545398</v>
      </c>
      <c r="J44" s="105">
        <f t="shared" si="9"/>
        <v>370872.62491203391</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401.37729968834827</v>
      </c>
      <c r="F46" s="114">
        <f>E46*C7</f>
        <v>5619.2821956368762</v>
      </c>
      <c r="G46" s="115"/>
      <c r="H46" s="114">
        <f>F46*C8</f>
        <v>168578.46586910629</v>
      </c>
      <c r="I46" s="116">
        <f>E26</f>
        <v>67431.386347642503</v>
      </c>
      <c r="J46" s="117">
        <f>F26</f>
        <v>101147.07952146378</v>
      </c>
      <c r="K46" s="19"/>
    </row>
    <row r="47" spans="1:11" ht="13.8" thickBot="1" x14ac:dyDescent="0.3">
      <c r="A47" s="118" t="str">
        <f t="shared" ref="A47:B49" si="10">A6</f>
        <v>Per Month /US$</v>
      </c>
      <c r="B47" s="119">
        <f t="shared" si="10"/>
        <v>570.35714285714289</v>
      </c>
      <c r="C47" s="27">
        <v>1</v>
      </c>
      <c r="D47" s="120"/>
      <c r="E47" s="121"/>
      <c r="F47" s="121"/>
      <c r="G47" s="122"/>
      <c r="H47" s="123" t="s">
        <v>11</v>
      </c>
      <c r="I47" s="124" t="s">
        <v>20</v>
      </c>
      <c r="J47" s="124" t="s">
        <v>13</v>
      </c>
      <c r="K47" s="25"/>
    </row>
    <row r="48" spans="1:11" ht="13.8" thickBot="1" x14ac:dyDescent="0.3">
      <c r="A48" s="118" t="str">
        <f t="shared" si="10"/>
        <v>Per Year /US$</v>
      </c>
      <c r="B48" s="119">
        <f t="shared" si="10"/>
        <v>7985</v>
      </c>
      <c r="C48" s="27">
        <v>14</v>
      </c>
      <c r="D48" s="125"/>
      <c r="E48" s="126"/>
      <c r="F48" s="126"/>
      <c r="G48" s="126"/>
      <c r="H48" s="127"/>
      <c r="I48" s="127"/>
      <c r="J48" s="127"/>
      <c r="K48" s="44"/>
    </row>
    <row r="49" spans="1:11" ht="13.8" thickBot="1" x14ac:dyDescent="0.3">
      <c r="A49" s="118" t="str">
        <f t="shared" si="10"/>
        <v>Per 30 Years /US$</v>
      </c>
      <c r="B49" s="119">
        <f t="shared" si="10"/>
        <v>239550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240.82637981300897</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72.247913943902688</v>
      </c>
      <c r="E52" s="39">
        <f>F10/100*15</f>
        <v>36.123956971951344</v>
      </c>
      <c r="F52" s="39">
        <f>F10/100*10</f>
        <v>24.082637981300898</v>
      </c>
      <c r="G52" s="39">
        <f>F10/100*15</f>
        <v>36.123956971951344</v>
      </c>
      <c r="H52" s="39">
        <f>F10/100*8</f>
        <v>19.266110385040719</v>
      </c>
      <c r="I52" s="39">
        <f>F10/100*6</f>
        <v>14.449582788780539</v>
      </c>
      <c r="J52" s="39">
        <f>F10/100*6</f>
        <v>14.449582788780539</v>
      </c>
      <c r="K52" s="39">
        <f>F10/100*10</f>
        <v>24.082637981300898</v>
      </c>
    </row>
    <row r="53" spans="1:11" x14ac:dyDescent="0.2">
      <c r="A53" s="138"/>
      <c r="B53" s="139"/>
      <c r="C53" s="38" t="s">
        <v>26</v>
      </c>
      <c r="D53" s="39">
        <f t="shared" ref="D53:K53" si="11">D52*2</f>
        <v>144.49582788780538</v>
      </c>
      <c r="E53" s="39">
        <f t="shared" si="11"/>
        <v>72.247913943902688</v>
      </c>
      <c r="F53" s="39">
        <f t="shared" si="11"/>
        <v>48.165275962601797</v>
      </c>
      <c r="G53" s="39">
        <f t="shared" si="11"/>
        <v>72.247913943902688</v>
      </c>
      <c r="H53" s="39">
        <f t="shared" si="11"/>
        <v>38.532220770081437</v>
      </c>
      <c r="I53" s="39">
        <f t="shared" si="11"/>
        <v>28.899165577561078</v>
      </c>
      <c r="J53" s="39">
        <f t="shared" si="11"/>
        <v>28.899165577561078</v>
      </c>
      <c r="K53" s="39">
        <f t="shared" si="11"/>
        <v>48.165275962601797</v>
      </c>
    </row>
    <row r="54" spans="1:11" x14ac:dyDescent="0.2">
      <c r="A54" s="138"/>
      <c r="B54" s="139"/>
      <c r="C54" s="38" t="s">
        <v>27</v>
      </c>
      <c r="D54" s="39">
        <f t="shared" ref="D54:K54" si="12">D52*3</f>
        <v>216.74374183170806</v>
      </c>
      <c r="E54" s="39">
        <f t="shared" si="12"/>
        <v>108.37187091585403</v>
      </c>
      <c r="F54" s="39">
        <f t="shared" si="12"/>
        <v>72.247913943902688</v>
      </c>
      <c r="G54" s="39">
        <f t="shared" si="12"/>
        <v>108.37187091585403</v>
      </c>
      <c r="H54" s="39">
        <f t="shared" si="12"/>
        <v>57.798331155122156</v>
      </c>
      <c r="I54" s="39">
        <f t="shared" si="12"/>
        <v>43.348748366341617</v>
      </c>
      <c r="J54" s="39">
        <f t="shared" si="12"/>
        <v>43.348748366341617</v>
      </c>
      <c r="K54" s="39">
        <f t="shared" si="12"/>
        <v>72.247913943902688</v>
      </c>
    </row>
    <row r="55" spans="1:11" x14ac:dyDescent="0.2">
      <c r="A55" s="138"/>
      <c r="B55" s="139"/>
      <c r="C55" s="38" t="s">
        <v>28</v>
      </c>
      <c r="D55" s="39">
        <f t="shared" ref="D55:K55" si="13">D52*6</f>
        <v>433.48748366341613</v>
      </c>
      <c r="E55" s="39">
        <f t="shared" si="13"/>
        <v>216.74374183170806</v>
      </c>
      <c r="F55" s="39">
        <f t="shared" si="13"/>
        <v>144.49582788780538</v>
      </c>
      <c r="G55" s="39">
        <f t="shared" si="13"/>
        <v>216.74374183170806</v>
      </c>
      <c r="H55" s="39">
        <f t="shared" si="13"/>
        <v>115.59666231024431</v>
      </c>
      <c r="I55" s="39">
        <f t="shared" si="13"/>
        <v>86.697496732683234</v>
      </c>
      <c r="J55" s="39">
        <f t="shared" si="13"/>
        <v>86.697496732683234</v>
      </c>
      <c r="K55" s="39">
        <f t="shared" si="13"/>
        <v>144.49582788780538</v>
      </c>
    </row>
    <row r="56" spans="1:11" x14ac:dyDescent="0.2">
      <c r="A56" s="138"/>
      <c r="B56" s="139"/>
      <c r="C56" s="38" t="s">
        <v>29</v>
      </c>
      <c r="D56" s="39">
        <f t="shared" ref="D56:K56" si="14">D52*12</f>
        <v>866.97496732683226</v>
      </c>
      <c r="E56" s="39">
        <f t="shared" si="14"/>
        <v>433.48748366341613</v>
      </c>
      <c r="F56" s="39">
        <f t="shared" si="14"/>
        <v>288.99165577561075</v>
      </c>
      <c r="G56" s="39">
        <f t="shared" si="14"/>
        <v>433.48748366341613</v>
      </c>
      <c r="H56" s="39">
        <f t="shared" si="14"/>
        <v>231.19332462048862</v>
      </c>
      <c r="I56" s="39">
        <f t="shared" si="14"/>
        <v>173.39499346536647</v>
      </c>
      <c r="J56" s="39">
        <f t="shared" si="14"/>
        <v>173.39499346536647</v>
      </c>
      <c r="K56" s="39">
        <f t="shared" si="14"/>
        <v>288.99165577561075</v>
      </c>
    </row>
    <row r="57" spans="1:11" x14ac:dyDescent="0.2">
      <c r="A57" s="138"/>
      <c r="B57" s="139"/>
      <c r="C57" s="40" t="s">
        <v>30</v>
      </c>
      <c r="D57" s="140">
        <f t="shared" ref="D57:K57" si="15">D52*14</f>
        <v>1011.4707952146376</v>
      </c>
      <c r="E57" s="140">
        <f t="shared" si="15"/>
        <v>505.73539760731882</v>
      </c>
      <c r="F57" s="140">
        <f t="shared" si="15"/>
        <v>337.15693173821256</v>
      </c>
      <c r="G57" s="140">
        <f t="shared" si="15"/>
        <v>505.73539760731882</v>
      </c>
      <c r="H57" s="140">
        <f t="shared" si="15"/>
        <v>269.72554539057006</v>
      </c>
      <c r="I57" s="140">
        <f t="shared" si="15"/>
        <v>202.29415904292756</v>
      </c>
      <c r="J57" s="140">
        <f t="shared" si="15"/>
        <v>202.29415904292756</v>
      </c>
      <c r="K57" s="140">
        <f t="shared" si="15"/>
        <v>337.15693173821256</v>
      </c>
    </row>
    <row r="58" spans="1:11" x14ac:dyDescent="0.2">
      <c r="A58" s="138"/>
      <c r="B58" s="139"/>
      <c r="C58" s="38" t="s">
        <v>31</v>
      </c>
      <c r="D58" s="39">
        <f t="shared" ref="D58:K58" si="16">D57*2</f>
        <v>2022.9415904292753</v>
      </c>
      <c r="E58" s="39">
        <f t="shared" si="16"/>
        <v>1011.4707952146376</v>
      </c>
      <c r="F58" s="39">
        <f t="shared" si="16"/>
        <v>674.31386347642513</v>
      </c>
      <c r="G58" s="39">
        <f t="shared" si="16"/>
        <v>1011.4707952146376</v>
      </c>
      <c r="H58" s="39">
        <f t="shared" si="16"/>
        <v>539.45109078114012</v>
      </c>
      <c r="I58" s="39">
        <f t="shared" si="16"/>
        <v>404.58831808585512</v>
      </c>
      <c r="J58" s="39">
        <f t="shared" si="16"/>
        <v>404.58831808585512</v>
      </c>
      <c r="K58" s="39">
        <f t="shared" si="16"/>
        <v>674.31386347642513</v>
      </c>
    </row>
    <row r="59" spans="1:11" x14ac:dyDescent="0.2">
      <c r="A59" s="138"/>
      <c r="B59" s="139"/>
      <c r="C59" s="38" t="s">
        <v>32</v>
      </c>
      <c r="D59" s="39">
        <f t="shared" ref="D59:K59" si="17">D58+D57</f>
        <v>3034.4123856439128</v>
      </c>
      <c r="E59" s="39">
        <f t="shared" si="17"/>
        <v>1517.2061928219564</v>
      </c>
      <c r="F59" s="39">
        <f t="shared" si="17"/>
        <v>1011.4707952146377</v>
      </c>
      <c r="G59" s="39">
        <f t="shared" si="17"/>
        <v>1517.2061928219564</v>
      </c>
      <c r="H59" s="39">
        <f t="shared" si="17"/>
        <v>809.17663617171024</v>
      </c>
      <c r="I59" s="39">
        <f t="shared" si="17"/>
        <v>606.88247712878274</v>
      </c>
      <c r="J59" s="39">
        <f t="shared" si="17"/>
        <v>606.88247712878274</v>
      </c>
      <c r="K59" s="39">
        <f t="shared" si="17"/>
        <v>1011.4707952146377</v>
      </c>
    </row>
    <row r="60" spans="1:11" x14ac:dyDescent="0.2">
      <c r="A60" s="138"/>
      <c r="B60" s="139"/>
      <c r="C60" s="38" t="s">
        <v>33</v>
      </c>
      <c r="D60" s="39">
        <f>D58+D58</f>
        <v>4045.8831808585505</v>
      </c>
      <c r="E60" s="39">
        <f t="shared" ref="E60:K60" si="18">E59+E57</f>
        <v>2022.9415904292753</v>
      </c>
      <c r="F60" s="39">
        <f t="shared" si="18"/>
        <v>1348.6277269528503</v>
      </c>
      <c r="G60" s="39">
        <f t="shared" si="18"/>
        <v>2022.9415904292753</v>
      </c>
      <c r="H60" s="39">
        <f t="shared" si="18"/>
        <v>1078.9021815622802</v>
      </c>
      <c r="I60" s="39">
        <f t="shared" si="18"/>
        <v>809.17663617171024</v>
      </c>
      <c r="J60" s="39">
        <f t="shared" si="18"/>
        <v>809.17663617171024</v>
      </c>
      <c r="K60" s="39">
        <f t="shared" si="18"/>
        <v>1348.6277269528503</v>
      </c>
    </row>
    <row r="61" spans="1:11" x14ac:dyDescent="0.2">
      <c r="A61" s="138"/>
      <c r="B61" s="139"/>
      <c r="C61" s="38" t="s">
        <v>34</v>
      </c>
      <c r="D61" s="39">
        <f>D59+D58</f>
        <v>5057.3539760731883</v>
      </c>
      <c r="E61" s="39">
        <f t="shared" ref="E61:K61" si="19">E60+E57</f>
        <v>2528.6769880365941</v>
      </c>
      <c r="F61" s="39">
        <f t="shared" si="19"/>
        <v>1685.7846586910628</v>
      </c>
      <c r="G61" s="39">
        <f t="shared" si="19"/>
        <v>2528.6769880365941</v>
      </c>
      <c r="H61" s="39">
        <f t="shared" si="19"/>
        <v>1348.6277269528503</v>
      </c>
      <c r="I61" s="39">
        <f t="shared" si="19"/>
        <v>1011.4707952146377</v>
      </c>
      <c r="J61" s="39">
        <f t="shared" si="19"/>
        <v>1011.4707952146377</v>
      </c>
      <c r="K61" s="39">
        <f t="shared" si="19"/>
        <v>1685.7846586910628</v>
      </c>
    </row>
    <row r="62" spans="1:11" x14ac:dyDescent="0.2">
      <c r="A62" s="138"/>
      <c r="B62" s="139"/>
      <c r="C62" s="38" t="s">
        <v>35</v>
      </c>
      <c r="D62" s="39">
        <f>D59+D59</f>
        <v>6068.8247712878256</v>
      </c>
      <c r="E62" s="39">
        <f t="shared" ref="E62:K62" si="20">E61+E57</f>
        <v>3034.4123856439128</v>
      </c>
      <c r="F62" s="39">
        <f t="shared" si="20"/>
        <v>2022.9415904292753</v>
      </c>
      <c r="G62" s="39">
        <f t="shared" si="20"/>
        <v>3034.4123856439128</v>
      </c>
      <c r="H62" s="39">
        <f t="shared" si="20"/>
        <v>1618.3532723434203</v>
      </c>
      <c r="I62" s="39">
        <f t="shared" si="20"/>
        <v>1213.7649542575653</v>
      </c>
      <c r="J62" s="39">
        <f t="shared" si="20"/>
        <v>1213.7649542575653</v>
      </c>
      <c r="K62" s="39">
        <f t="shared" si="20"/>
        <v>2022.9415904292753</v>
      </c>
    </row>
    <row r="63" spans="1:11" x14ac:dyDescent="0.2">
      <c r="A63" s="138"/>
      <c r="B63" s="139"/>
      <c r="C63" s="38" t="s">
        <v>36</v>
      </c>
      <c r="D63" s="39">
        <f>D59+D60</f>
        <v>7080.2955665024638</v>
      </c>
      <c r="E63" s="39">
        <f t="shared" ref="E63:K63" si="21">E62+E57</f>
        <v>3540.1477832512314</v>
      </c>
      <c r="F63" s="39">
        <f t="shared" si="21"/>
        <v>2360.0985221674878</v>
      </c>
      <c r="G63" s="39">
        <f t="shared" si="21"/>
        <v>3540.1477832512314</v>
      </c>
      <c r="H63" s="39">
        <f t="shared" si="21"/>
        <v>1888.0788177339903</v>
      </c>
      <c r="I63" s="39">
        <f t="shared" si="21"/>
        <v>1416.0591133004928</v>
      </c>
      <c r="J63" s="39">
        <f t="shared" si="21"/>
        <v>1416.0591133004928</v>
      </c>
      <c r="K63" s="39">
        <f t="shared" si="21"/>
        <v>2360.0985221674878</v>
      </c>
    </row>
    <row r="64" spans="1:11" x14ac:dyDescent="0.2">
      <c r="A64" s="138"/>
      <c r="B64" s="139"/>
      <c r="C64" s="38" t="s">
        <v>37</v>
      </c>
      <c r="D64" s="39">
        <f t="shared" ref="D64:K64" si="22">D63+D57</f>
        <v>8091.7663617171011</v>
      </c>
      <c r="E64" s="39">
        <f t="shared" si="22"/>
        <v>4045.8831808585501</v>
      </c>
      <c r="F64" s="39">
        <f t="shared" si="22"/>
        <v>2697.2554539057005</v>
      </c>
      <c r="G64" s="39">
        <f t="shared" si="22"/>
        <v>4045.8831808585501</v>
      </c>
      <c r="H64" s="39">
        <f t="shared" si="22"/>
        <v>2157.8043631245605</v>
      </c>
      <c r="I64" s="39">
        <f t="shared" si="22"/>
        <v>1618.3532723434203</v>
      </c>
      <c r="J64" s="39">
        <f t="shared" si="22"/>
        <v>1618.3532723434203</v>
      </c>
      <c r="K64" s="39">
        <f t="shared" si="22"/>
        <v>2697.2554539057005</v>
      </c>
    </row>
    <row r="65" spans="1:11" x14ac:dyDescent="0.2">
      <c r="A65" s="138"/>
      <c r="B65" s="139"/>
      <c r="C65" s="38" t="s">
        <v>38</v>
      </c>
      <c r="D65" s="39">
        <f t="shared" ref="D65:K65" si="23">D64+D57</f>
        <v>9103.2371569317384</v>
      </c>
      <c r="E65" s="39">
        <f t="shared" si="23"/>
        <v>4551.6185784658692</v>
      </c>
      <c r="F65" s="39">
        <f t="shared" si="23"/>
        <v>3034.4123856439132</v>
      </c>
      <c r="G65" s="39">
        <f t="shared" si="23"/>
        <v>4551.6185784658692</v>
      </c>
      <c r="H65" s="39">
        <f t="shared" si="23"/>
        <v>2427.5299085151305</v>
      </c>
      <c r="I65" s="39">
        <f t="shared" si="23"/>
        <v>1820.6474313863478</v>
      </c>
      <c r="J65" s="39">
        <f t="shared" si="23"/>
        <v>1820.6474313863478</v>
      </c>
      <c r="K65" s="39">
        <f t="shared" si="23"/>
        <v>3034.4123856439132</v>
      </c>
    </row>
    <row r="66" spans="1:11" x14ac:dyDescent="0.2">
      <c r="A66" s="138"/>
      <c r="B66" s="139"/>
      <c r="C66" s="38" t="s">
        <v>39</v>
      </c>
      <c r="D66" s="39">
        <f t="shared" ref="D66:K66" si="24">D65+D57</f>
        <v>10114.707952146377</v>
      </c>
      <c r="E66" s="39">
        <f t="shared" si="24"/>
        <v>5057.3539760731883</v>
      </c>
      <c r="F66" s="39">
        <f t="shared" si="24"/>
        <v>3371.569317382126</v>
      </c>
      <c r="G66" s="39">
        <f t="shared" si="24"/>
        <v>5057.3539760731883</v>
      </c>
      <c r="H66" s="39">
        <f t="shared" si="24"/>
        <v>2697.2554539057005</v>
      </c>
      <c r="I66" s="39">
        <f t="shared" si="24"/>
        <v>2022.9415904292753</v>
      </c>
      <c r="J66" s="39">
        <f t="shared" si="24"/>
        <v>2022.9415904292753</v>
      </c>
      <c r="K66" s="39">
        <f t="shared" si="24"/>
        <v>3371.569317382126</v>
      </c>
    </row>
    <row r="67" spans="1:11" x14ac:dyDescent="0.2">
      <c r="A67" s="138"/>
      <c r="B67" s="139"/>
      <c r="C67" s="38" t="s">
        <v>40</v>
      </c>
      <c r="D67" s="39">
        <f t="shared" ref="D67:K67" si="25">D66*2</f>
        <v>20229.415904292753</v>
      </c>
      <c r="E67" s="39">
        <f t="shared" si="25"/>
        <v>10114.707952146377</v>
      </c>
      <c r="F67" s="39">
        <f t="shared" si="25"/>
        <v>6743.1386347642519</v>
      </c>
      <c r="G67" s="39">
        <f t="shared" si="25"/>
        <v>10114.707952146377</v>
      </c>
      <c r="H67" s="39">
        <f t="shared" si="25"/>
        <v>5394.510907811401</v>
      </c>
      <c r="I67" s="39">
        <f t="shared" si="25"/>
        <v>4045.8831808585505</v>
      </c>
      <c r="J67" s="39">
        <f t="shared" si="25"/>
        <v>4045.8831808585505</v>
      </c>
      <c r="K67" s="39">
        <f t="shared" si="25"/>
        <v>6743.1386347642519</v>
      </c>
    </row>
    <row r="68" spans="1:11" x14ac:dyDescent="0.2">
      <c r="A68" s="130"/>
      <c r="B68" s="106"/>
      <c r="C68" s="42" t="s">
        <v>41</v>
      </c>
      <c r="D68" s="39">
        <f t="shared" ref="D68:K68" si="26">D67+D66</f>
        <v>30344.123856439131</v>
      </c>
      <c r="E68" s="39">
        <f t="shared" si="26"/>
        <v>15172.061928219566</v>
      </c>
      <c r="F68" s="39">
        <f t="shared" si="26"/>
        <v>10114.707952146378</v>
      </c>
      <c r="G68" s="39">
        <f t="shared" si="26"/>
        <v>15172.061928219566</v>
      </c>
      <c r="H68" s="39">
        <f t="shared" si="26"/>
        <v>8091.766361717102</v>
      </c>
      <c r="I68" s="39">
        <f t="shared" si="26"/>
        <v>6068.8247712878256</v>
      </c>
      <c r="J68" s="39">
        <f t="shared" si="26"/>
        <v>6068.8247712878256</v>
      </c>
      <c r="K68" s="39">
        <f t="shared" si="26"/>
        <v>10114.707952146378</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115"/>
  <sheetViews>
    <sheetView topLeftCell="A7"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Morocco</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82</v>
      </c>
      <c r="B4" s="199" t="s">
        <v>154</v>
      </c>
      <c r="C4" s="7"/>
      <c r="D4" s="8" t="s">
        <v>2</v>
      </c>
      <c r="E4" s="8" t="s">
        <v>3</v>
      </c>
      <c r="F4" s="8" t="s">
        <v>4</v>
      </c>
      <c r="G4" s="9" t="s">
        <v>5</v>
      </c>
      <c r="H4" s="10" t="s">
        <v>6</v>
      </c>
      <c r="I4" s="10" t="s">
        <v>7</v>
      </c>
      <c r="J4" s="10"/>
      <c r="K4" s="11"/>
    </row>
    <row r="5" spans="1:11" ht="13.8" thickBot="1" x14ac:dyDescent="0.3">
      <c r="A5" s="12"/>
      <c r="B5" s="12"/>
      <c r="C5" s="13" t="s">
        <v>8</v>
      </c>
      <c r="D5" s="14">
        <v>1</v>
      </c>
      <c r="E5" s="15">
        <f>D5*C6/G7</f>
        <v>163.86850306625112</v>
      </c>
      <c r="F5" s="15">
        <f>E5*14</f>
        <v>2294.1590429275157</v>
      </c>
      <c r="G5" s="16">
        <v>1</v>
      </c>
      <c r="H5" s="15">
        <f>F5*30</f>
        <v>68824.771287825468</v>
      </c>
      <c r="I5" s="17">
        <f>E26</f>
        <v>27529.908515130188</v>
      </c>
      <c r="J5" s="18">
        <f>F26</f>
        <v>41294.862772695276</v>
      </c>
      <c r="K5" s="19"/>
    </row>
    <row r="6" spans="1:11" ht="13.2" x14ac:dyDescent="0.25">
      <c r="A6" s="151" t="s">
        <v>9</v>
      </c>
      <c r="B6" s="159">
        <f>D5*C6</f>
        <v>232.85714285714286</v>
      </c>
      <c r="C6" s="233">
        <f>B7/C7</f>
        <v>232.85714285714286</v>
      </c>
      <c r="D6" s="20" t="s">
        <v>10</v>
      </c>
      <c r="E6" s="21"/>
      <c r="F6" s="21"/>
      <c r="G6" s="22">
        <v>39706</v>
      </c>
      <c r="H6" s="23" t="s">
        <v>11</v>
      </c>
      <c r="I6" s="24" t="s">
        <v>12</v>
      </c>
      <c r="J6" s="24" t="s">
        <v>13</v>
      </c>
      <c r="K6" s="25"/>
    </row>
    <row r="7" spans="1:11" ht="14.4" x14ac:dyDescent="0.3">
      <c r="A7" s="162" t="s">
        <v>14</v>
      </c>
      <c r="B7" s="26">
        <v>3260</v>
      </c>
      <c r="C7" s="27">
        <v>14</v>
      </c>
      <c r="D7"/>
      <c r="E7" s="28"/>
      <c r="F7"/>
      <c r="G7" s="29">
        <v>1.421</v>
      </c>
      <c r="H7"/>
      <c r="I7" s="30"/>
      <c r="J7"/>
      <c r="K7" s="31"/>
    </row>
    <row r="8" spans="1:11" ht="13.8" thickBot="1" x14ac:dyDescent="0.3">
      <c r="A8" s="150" t="s">
        <v>15</v>
      </c>
      <c r="B8" s="32">
        <f>B7*C8</f>
        <v>97800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163.86850306625112</v>
      </c>
      <c r="E10" s="39">
        <f>D10/100*40</f>
        <v>65.54740122650044</v>
      </c>
      <c r="F10" s="153">
        <f>D10/100*60</f>
        <v>98.321101839750668</v>
      </c>
      <c r="G10" s="155" t="s">
        <v>25</v>
      </c>
      <c r="H10" s="144">
        <f>E10/100*35</f>
        <v>22.941590429275156</v>
      </c>
      <c r="I10" s="39">
        <f>E10/100*10</f>
        <v>6.5547401226500446</v>
      </c>
      <c r="J10" s="39">
        <f>E10/100*10</f>
        <v>6.5547401226500446</v>
      </c>
      <c r="K10" s="39">
        <f>E10/100*45</f>
        <v>29.496330551925201</v>
      </c>
    </row>
    <row r="11" spans="1:11" x14ac:dyDescent="0.2">
      <c r="B11" s="19"/>
      <c r="C11" s="149" t="s">
        <v>26</v>
      </c>
      <c r="D11" s="144">
        <f>D10*2</f>
        <v>327.73700613250224</v>
      </c>
      <c r="E11" s="39">
        <f>E10*2</f>
        <v>131.09480245300088</v>
      </c>
      <c r="F11" s="153">
        <f>F10*2</f>
        <v>196.64220367950134</v>
      </c>
      <c r="G11" s="155" t="s">
        <v>26</v>
      </c>
      <c r="H11" s="144">
        <f>H10*2</f>
        <v>45.883180858550311</v>
      </c>
      <c r="I11" s="39">
        <f>I10*2</f>
        <v>13.109480245300089</v>
      </c>
      <c r="J11" s="39">
        <f>J10*2</f>
        <v>13.109480245300089</v>
      </c>
      <c r="K11" s="39">
        <f>K10*2</f>
        <v>58.992661103850402</v>
      </c>
    </row>
    <row r="12" spans="1:11" ht="14.4" x14ac:dyDescent="0.3">
      <c r="A12" s="145"/>
      <c r="B12" s="19"/>
      <c r="C12" s="149" t="s">
        <v>27</v>
      </c>
      <c r="D12" s="144">
        <f>D10*3</f>
        <v>491.60550919875334</v>
      </c>
      <c r="E12" s="39">
        <f>E10*3</f>
        <v>196.64220367950134</v>
      </c>
      <c r="F12" s="153">
        <f>F10*3</f>
        <v>294.963305519252</v>
      </c>
      <c r="G12" s="155" t="s">
        <v>27</v>
      </c>
      <c r="H12" s="144">
        <f>H10*3</f>
        <v>68.82477128782547</v>
      </c>
      <c r="I12" s="39">
        <f>I10*3</f>
        <v>19.664220367950133</v>
      </c>
      <c r="J12" s="39">
        <f>J10*3</f>
        <v>19.664220367950133</v>
      </c>
      <c r="K12" s="39">
        <f>K10*3</f>
        <v>88.488991655775607</v>
      </c>
    </row>
    <row r="13" spans="1:11" x14ac:dyDescent="0.2">
      <c r="B13" s="19"/>
      <c r="C13" s="149" t="s">
        <v>28</v>
      </c>
      <c r="D13" s="144">
        <f>D10*6</f>
        <v>983.21101839750668</v>
      </c>
      <c r="E13" s="39">
        <f>E10*6</f>
        <v>393.28440735900267</v>
      </c>
      <c r="F13" s="153">
        <f>F10*6</f>
        <v>589.92661103850401</v>
      </c>
      <c r="G13" s="155" t="s">
        <v>28</v>
      </c>
      <c r="H13" s="144">
        <f>H10*6</f>
        <v>137.64954257565094</v>
      </c>
      <c r="I13" s="39">
        <f>I10*6</f>
        <v>39.328440735900266</v>
      </c>
      <c r="J13" s="39">
        <f>J10*6</f>
        <v>39.328440735900266</v>
      </c>
      <c r="K13" s="39">
        <f>K10*6</f>
        <v>176.97798331155121</v>
      </c>
    </row>
    <row r="14" spans="1:11" x14ac:dyDescent="0.2">
      <c r="A14" s="157"/>
      <c r="B14" s="147"/>
      <c r="C14" s="149" t="s">
        <v>29</v>
      </c>
      <c r="D14" s="144">
        <f>D10*12</f>
        <v>1966.4220367950134</v>
      </c>
      <c r="E14" s="39">
        <f>E10*12</f>
        <v>786.56881471800534</v>
      </c>
      <c r="F14" s="153">
        <f>F10*12</f>
        <v>1179.853222077008</v>
      </c>
      <c r="G14" s="155" t="s">
        <v>29</v>
      </c>
      <c r="H14" s="144">
        <f>H10*12</f>
        <v>275.29908515130188</v>
      </c>
      <c r="I14" s="39">
        <f>I10*12</f>
        <v>78.656881471800531</v>
      </c>
      <c r="J14" s="39">
        <f>J10*12</f>
        <v>78.656881471800531</v>
      </c>
      <c r="K14" s="39">
        <f>K10*12</f>
        <v>353.95596662310243</v>
      </c>
    </row>
    <row r="15" spans="1:11" x14ac:dyDescent="0.2">
      <c r="A15" s="157"/>
      <c r="B15" s="158"/>
      <c r="C15" s="160" t="s">
        <v>30</v>
      </c>
      <c r="D15" s="156">
        <f>D10*14</f>
        <v>2294.1590429275157</v>
      </c>
      <c r="E15" s="41">
        <f>E10*14</f>
        <v>917.66361717100619</v>
      </c>
      <c r="F15" s="141">
        <f>F10*14</f>
        <v>1376.4954257565093</v>
      </c>
      <c r="G15" s="143" t="s">
        <v>30</v>
      </c>
      <c r="H15" s="156">
        <f>H10*14</f>
        <v>321.18226600985219</v>
      </c>
      <c r="I15" s="41">
        <f>I10*14</f>
        <v>91.766361717100622</v>
      </c>
      <c r="J15" s="41">
        <f>J10*14</f>
        <v>91.766361717100622</v>
      </c>
      <c r="K15" s="41">
        <f>K10*14</f>
        <v>412.94862772695279</v>
      </c>
    </row>
    <row r="16" spans="1:11" ht="12.9" customHeight="1" x14ac:dyDescent="0.2">
      <c r="A16" s="157"/>
      <c r="B16" s="146"/>
      <c r="C16" s="149" t="s">
        <v>31</v>
      </c>
      <c r="D16" s="144">
        <f>D15*2</f>
        <v>4588.3180858550313</v>
      </c>
      <c r="E16" s="39">
        <f>E15*2</f>
        <v>1835.3272343420124</v>
      </c>
      <c r="F16" s="153">
        <f>F15*2</f>
        <v>2752.9908515130187</v>
      </c>
      <c r="G16" s="155" t="s">
        <v>31</v>
      </c>
      <c r="H16" s="144">
        <f>H15*2</f>
        <v>642.36453201970437</v>
      </c>
      <c r="I16" s="39">
        <f>I15*2</f>
        <v>183.53272343420124</v>
      </c>
      <c r="J16" s="39">
        <f>J15*2</f>
        <v>183.53272343420124</v>
      </c>
      <c r="K16" s="39">
        <f>K15*2</f>
        <v>825.89725545390559</v>
      </c>
    </row>
    <row r="17" spans="1:11" x14ac:dyDescent="0.2">
      <c r="B17" s="19"/>
      <c r="C17" s="149" t="s">
        <v>32</v>
      </c>
      <c r="D17" s="144">
        <f>D16+D15</f>
        <v>6882.477128782547</v>
      </c>
      <c r="E17" s="39">
        <f>E16+E15</f>
        <v>2752.9908515130187</v>
      </c>
      <c r="F17" s="153">
        <f>F16+F15</f>
        <v>4129.4862772695278</v>
      </c>
      <c r="G17" s="155" t="s">
        <v>32</v>
      </c>
      <c r="H17" s="144">
        <f>H16+H15</f>
        <v>963.54679802955661</v>
      </c>
      <c r="I17" s="39">
        <f>I16+I15</f>
        <v>275.29908515130188</v>
      </c>
      <c r="J17" s="39">
        <f>J16+J15</f>
        <v>275.29908515130188</v>
      </c>
      <c r="K17" s="39">
        <f>K16+K15</f>
        <v>1238.8458831808584</v>
      </c>
    </row>
    <row r="18" spans="1:11" x14ac:dyDescent="0.2">
      <c r="A18" s="138"/>
      <c r="B18" s="19"/>
      <c r="C18" s="149" t="s">
        <v>33</v>
      </c>
      <c r="D18" s="144">
        <f>D16*2</f>
        <v>9176.6361717100626</v>
      </c>
      <c r="E18" s="39">
        <f>E16+E16</f>
        <v>3670.6544686840248</v>
      </c>
      <c r="F18" s="153">
        <f>F16+F16</f>
        <v>5505.9817030260374</v>
      </c>
      <c r="G18" s="155" t="s">
        <v>33</v>
      </c>
      <c r="H18" s="144">
        <f>H16+H16</f>
        <v>1284.7290640394087</v>
      </c>
      <c r="I18" s="39">
        <f>I16+I16</f>
        <v>367.06544686840249</v>
      </c>
      <c r="J18" s="39">
        <f>J16+J16</f>
        <v>367.06544686840249</v>
      </c>
      <c r="K18" s="39">
        <f>K16+K16</f>
        <v>1651.7945109078112</v>
      </c>
    </row>
    <row r="19" spans="1:11" x14ac:dyDescent="0.2">
      <c r="A19" s="138"/>
      <c r="B19" s="19"/>
      <c r="C19" s="149" t="s">
        <v>34</v>
      </c>
      <c r="D19" s="144">
        <f>D17+D16</f>
        <v>11470.795214637579</v>
      </c>
      <c r="E19" s="39">
        <f>E17+E16</f>
        <v>4588.3180858550313</v>
      </c>
      <c r="F19" s="153">
        <f>F16+F17</f>
        <v>6882.4771287825461</v>
      </c>
      <c r="G19" s="155" t="s">
        <v>34</v>
      </c>
      <c r="H19" s="144">
        <f>H17+H16</f>
        <v>1605.9113300492609</v>
      </c>
      <c r="I19" s="39">
        <f>I16+I17</f>
        <v>458.83180858550315</v>
      </c>
      <c r="J19" s="39">
        <f>J16+J17</f>
        <v>458.83180858550315</v>
      </c>
      <c r="K19" s="39">
        <f>K18+K15</f>
        <v>2064.7431386347639</v>
      </c>
    </row>
    <row r="20" spans="1:11" x14ac:dyDescent="0.2">
      <c r="A20" s="138"/>
      <c r="B20" s="19"/>
      <c r="C20" s="149" t="s">
        <v>35</v>
      </c>
      <c r="D20" s="144">
        <f>D17*2</f>
        <v>13764.954257565094</v>
      </c>
      <c r="E20" s="39">
        <f>E17+E17</f>
        <v>5505.9817030260374</v>
      </c>
      <c r="F20" s="153">
        <f>F17+F17</f>
        <v>8258.9725545390556</v>
      </c>
      <c r="G20" s="155" t="s">
        <v>35</v>
      </c>
      <c r="H20" s="144">
        <f>H17+H17</f>
        <v>1927.0935960591132</v>
      </c>
      <c r="I20" s="39">
        <f>I17+I17</f>
        <v>550.59817030260376</v>
      </c>
      <c r="J20" s="39">
        <f>J17+J17</f>
        <v>550.59817030260376</v>
      </c>
      <c r="K20" s="39">
        <f>K19+K15</f>
        <v>2477.6917663617169</v>
      </c>
    </row>
    <row r="21" spans="1:11" x14ac:dyDescent="0.2">
      <c r="A21" s="138"/>
      <c r="B21" s="19"/>
      <c r="C21" s="149" t="s">
        <v>36</v>
      </c>
      <c r="D21" s="144">
        <f>D18+D17</f>
        <v>16059.113300492609</v>
      </c>
      <c r="E21" s="39">
        <f>E18+E17</f>
        <v>6423.6453201970435</v>
      </c>
      <c r="F21" s="153">
        <f>F18+F17</f>
        <v>9635.4679802955652</v>
      </c>
      <c r="G21" s="155" t="s">
        <v>36</v>
      </c>
      <c r="H21" s="144">
        <f>H17+H18</f>
        <v>2248.2758620689656</v>
      </c>
      <c r="I21" s="39">
        <f>I18+I17</f>
        <v>642.36453201970437</v>
      </c>
      <c r="J21" s="39">
        <f>J18+J17</f>
        <v>642.36453201970437</v>
      </c>
      <c r="K21" s="39">
        <f>K20+K15</f>
        <v>2890.6403940886698</v>
      </c>
    </row>
    <row r="22" spans="1:11" x14ac:dyDescent="0.2">
      <c r="A22" s="138"/>
      <c r="B22" s="19"/>
      <c r="C22" s="149" t="s">
        <v>37</v>
      </c>
      <c r="D22" s="144">
        <f>D18+D18</f>
        <v>18353.272343420125</v>
      </c>
      <c r="E22" s="39">
        <f>E18+E18</f>
        <v>7341.3089373680496</v>
      </c>
      <c r="F22" s="153">
        <f>F18+F18</f>
        <v>11011.963406052075</v>
      </c>
      <c r="G22" s="155" t="s">
        <v>37</v>
      </c>
      <c r="H22" s="144">
        <f>H18+H18</f>
        <v>2569.4581280788175</v>
      </c>
      <c r="I22" s="39">
        <f>I18+I18</f>
        <v>734.13089373680498</v>
      </c>
      <c r="J22" s="39">
        <f>J18+J18</f>
        <v>734.13089373680498</v>
      </c>
      <c r="K22" s="39">
        <f>K21+K15</f>
        <v>3303.5890218156228</v>
      </c>
    </row>
    <row r="23" spans="1:11" x14ac:dyDescent="0.2">
      <c r="A23" s="138"/>
      <c r="B23" s="19"/>
      <c r="C23" s="149" t="s">
        <v>38</v>
      </c>
      <c r="D23" s="144">
        <f>D18+D19</f>
        <v>20647.431386347642</v>
      </c>
      <c r="E23" s="39">
        <f>E19+E18</f>
        <v>8258.9725545390556</v>
      </c>
      <c r="F23" s="153">
        <f>F19+F18</f>
        <v>12388.458831808584</v>
      </c>
      <c r="G23" s="155" t="s">
        <v>38</v>
      </c>
      <c r="H23" s="144">
        <f>H18+H19</f>
        <v>2890.6403940886694</v>
      </c>
      <c r="I23" s="39">
        <f>I19+I18</f>
        <v>825.8972554539057</v>
      </c>
      <c r="J23" s="39">
        <f>J19+J18</f>
        <v>825.8972554539057</v>
      </c>
      <c r="K23" s="39">
        <f>K22+K15</f>
        <v>3716.5376495425758</v>
      </c>
    </row>
    <row r="24" spans="1:11" x14ac:dyDescent="0.2">
      <c r="A24" s="138"/>
      <c r="B24" s="19"/>
      <c r="C24" s="149" t="s">
        <v>39</v>
      </c>
      <c r="D24" s="144">
        <f>D15*10</f>
        <v>22941.590429275158</v>
      </c>
      <c r="E24" s="39">
        <f>E19+E19</f>
        <v>9176.6361717100626</v>
      </c>
      <c r="F24" s="153">
        <f>F19+F19</f>
        <v>13764.954257565092</v>
      </c>
      <c r="G24" s="155" t="s">
        <v>39</v>
      </c>
      <c r="H24" s="144">
        <f>H19+H19</f>
        <v>3211.8226600985217</v>
      </c>
      <c r="I24" s="39">
        <f>I19+I19</f>
        <v>917.66361717100631</v>
      </c>
      <c r="J24" s="39">
        <f>J19+J19</f>
        <v>917.66361717100631</v>
      </c>
      <c r="K24" s="39">
        <f>K23+K15</f>
        <v>4129.4862772695287</v>
      </c>
    </row>
    <row r="25" spans="1:11" x14ac:dyDescent="0.2">
      <c r="A25" s="138"/>
      <c r="B25" s="19"/>
      <c r="C25" s="149" t="s">
        <v>40</v>
      </c>
      <c r="D25" s="144">
        <f>D24*2</f>
        <v>45883.180858550317</v>
      </c>
      <c r="E25" s="39">
        <f>E24*2</f>
        <v>18353.272343420125</v>
      </c>
      <c r="F25" s="153">
        <f>F24*2</f>
        <v>27529.908515130184</v>
      </c>
      <c r="G25" s="155" t="s">
        <v>40</v>
      </c>
      <c r="H25" s="144">
        <f>H24*2</f>
        <v>6423.6453201970435</v>
      </c>
      <c r="I25" s="39">
        <f>I24*2</f>
        <v>1835.3272343420126</v>
      </c>
      <c r="J25" s="39">
        <f>J24*2</f>
        <v>1835.3272343420126</v>
      </c>
      <c r="K25" s="39">
        <f>K24*2</f>
        <v>8258.9725545390575</v>
      </c>
    </row>
    <row r="26" spans="1:11" ht="10.8" thickBot="1" x14ac:dyDescent="0.25">
      <c r="A26" s="138"/>
      <c r="B26" s="25"/>
      <c r="C26" s="148" t="s">
        <v>41</v>
      </c>
      <c r="D26" s="144">
        <f>D25+D24</f>
        <v>68824.771287825482</v>
      </c>
      <c r="E26" s="39">
        <f>E25+E24</f>
        <v>27529.908515130188</v>
      </c>
      <c r="F26" s="153">
        <f>F25+F24</f>
        <v>41294.862772695276</v>
      </c>
      <c r="G26" s="154" t="s">
        <v>41</v>
      </c>
      <c r="H26" s="144">
        <f>H25+H24</f>
        <v>9635.4679802955652</v>
      </c>
      <c r="I26" s="39">
        <f>I25+I24</f>
        <v>2752.9908515130192</v>
      </c>
      <c r="J26" s="39">
        <f>J25+J24</f>
        <v>2752.9908515130192</v>
      </c>
      <c r="K26" s="39">
        <f>K25+K24</f>
        <v>12388.458831808586</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68824.771287825482</v>
      </c>
      <c r="D29" s="51">
        <f>C29/100*4</f>
        <v>2752.9908515130192</v>
      </c>
      <c r="E29" s="51">
        <f>C29/100*5</f>
        <v>3441.2385643912739</v>
      </c>
      <c r="F29" s="51">
        <f>C29/100*6</f>
        <v>4129.4862772695287</v>
      </c>
      <c r="G29" s="51">
        <f>C29/100*7</f>
        <v>4817.7339901477835</v>
      </c>
      <c r="H29" s="51">
        <f>C29/100*8</f>
        <v>5505.9817030260383</v>
      </c>
      <c r="I29" s="51">
        <f>C29/100*9</f>
        <v>6194.2294159042931</v>
      </c>
      <c r="J29" s="51">
        <f>C29/100*10</f>
        <v>6882.4771287825479</v>
      </c>
      <c r="K29" s="52"/>
    </row>
    <row r="30" spans="1:11" x14ac:dyDescent="0.2">
      <c r="A30" s="19"/>
      <c r="B30" s="53" t="s">
        <v>45</v>
      </c>
      <c r="C30" s="54" t="s">
        <v>46</v>
      </c>
      <c r="D30" s="55">
        <f>D15</f>
        <v>2294.1590429275157</v>
      </c>
      <c r="E30" s="55">
        <f>D15</f>
        <v>2294.1590429275157</v>
      </c>
      <c r="F30" s="55">
        <f>D15</f>
        <v>2294.1590429275157</v>
      </c>
      <c r="G30" s="55">
        <f>D15</f>
        <v>2294.1590429275157</v>
      </c>
      <c r="H30" s="55">
        <f>D15</f>
        <v>2294.1590429275157</v>
      </c>
      <c r="I30" s="55">
        <f>D15</f>
        <v>2294.1590429275157</v>
      </c>
      <c r="J30" s="55">
        <f>D15</f>
        <v>2294.1590429275157</v>
      </c>
      <c r="K30" s="52"/>
    </row>
    <row r="31" spans="1:11" x14ac:dyDescent="0.2">
      <c r="A31" s="19"/>
      <c r="B31" s="53" t="s">
        <v>47</v>
      </c>
      <c r="C31" s="56" t="s">
        <v>48</v>
      </c>
      <c r="D31" s="51">
        <f t="shared" ref="D31:J31" si="0">D29-D30</f>
        <v>458.8318085855035</v>
      </c>
      <c r="E31" s="51">
        <f t="shared" si="0"/>
        <v>1147.0795214637583</v>
      </c>
      <c r="F31" s="51">
        <f t="shared" si="0"/>
        <v>1835.3272343420131</v>
      </c>
      <c r="G31" s="51">
        <f t="shared" si="0"/>
        <v>2523.5749472202679</v>
      </c>
      <c r="H31" s="51">
        <f t="shared" si="0"/>
        <v>3211.8226600985226</v>
      </c>
      <c r="I31" s="51">
        <f t="shared" si="0"/>
        <v>3900.0703729767774</v>
      </c>
      <c r="J31" s="51">
        <f t="shared" si="0"/>
        <v>4588.3180858550322</v>
      </c>
      <c r="K31" s="52"/>
    </row>
    <row r="32" spans="1:11" ht="10.8" thickBot="1" x14ac:dyDescent="0.25">
      <c r="A32" s="19"/>
      <c r="B32" s="57"/>
      <c r="C32" s="453" t="s">
        <v>161</v>
      </c>
      <c r="D32" s="58">
        <f t="shared" ref="D32:J32" si="1">D31/100*10</f>
        <v>45.883180858550354</v>
      </c>
      <c r="E32" s="58">
        <f t="shared" si="1"/>
        <v>114.70795214637583</v>
      </c>
      <c r="F32" s="58">
        <f t="shared" si="1"/>
        <v>183.5327234342013</v>
      </c>
      <c r="G32" s="58">
        <f t="shared" si="1"/>
        <v>252.35749472202679</v>
      </c>
      <c r="H32" s="58">
        <f t="shared" si="1"/>
        <v>321.18226600985224</v>
      </c>
      <c r="I32" s="58">
        <f t="shared" si="1"/>
        <v>390.0070372976777</v>
      </c>
      <c r="J32" s="58">
        <f t="shared" si="1"/>
        <v>458.83180858550327</v>
      </c>
      <c r="K32" s="59"/>
    </row>
    <row r="33" spans="1:11" x14ac:dyDescent="0.2">
      <c r="A33" s="19"/>
      <c r="B33" s="60" t="s">
        <v>50</v>
      </c>
      <c r="C33" s="61" t="s">
        <v>51</v>
      </c>
      <c r="D33" s="62">
        <f t="shared" ref="D33:J36" si="2">D29*30</f>
        <v>82589.725545390567</v>
      </c>
      <c r="E33" s="62">
        <f t="shared" si="2"/>
        <v>103237.15693173822</v>
      </c>
      <c r="F33" s="62">
        <f t="shared" si="2"/>
        <v>123884.58831808587</v>
      </c>
      <c r="G33" s="62">
        <f t="shared" si="2"/>
        <v>144532.01970443351</v>
      </c>
      <c r="H33" s="62">
        <f t="shared" si="2"/>
        <v>165179.45109078113</v>
      </c>
      <c r="I33" s="62">
        <f t="shared" si="2"/>
        <v>185826.88247712879</v>
      </c>
      <c r="J33" s="63">
        <f t="shared" si="2"/>
        <v>206474.31386347645</v>
      </c>
      <c r="K33" s="64"/>
    </row>
    <row r="34" spans="1:11" x14ac:dyDescent="0.2">
      <c r="A34" s="19"/>
      <c r="B34" s="65" t="s">
        <v>50</v>
      </c>
      <c r="C34" s="66" t="s">
        <v>52</v>
      </c>
      <c r="D34" s="67">
        <f t="shared" si="2"/>
        <v>68824.771287825468</v>
      </c>
      <c r="E34" s="67">
        <f t="shared" si="2"/>
        <v>68824.771287825468</v>
      </c>
      <c r="F34" s="67">
        <f t="shared" si="2"/>
        <v>68824.771287825468</v>
      </c>
      <c r="G34" s="67">
        <f t="shared" si="2"/>
        <v>68824.771287825468</v>
      </c>
      <c r="H34" s="67">
        <f t="shared" si="2"/>
        <v>68824.771287825468</v>
      </c>
      <c r="I34" s="67">
        <f t="shared" si="2"/>
        <v>68824.771287825468</v>
      </c>
      <c r="J34" s="68">
        <f t="shared" si="2"/>
        <v>68824.771287825468</v>
      </c>
      <c r="K34" s="69"/>
    </row>
    <row r="35" spans="1:11" x14ac:dyDescent="0.2">
      <c r="A35" s="19"/>
      <c r="B35" s="70" t="s">
        <v>50</v>
      </c>
      <c r="C35" s="71" t="s">
        <v>53</v>
      </c>
      <c r="D35" s="72">
        <f t="shared" si="2"/>
        <v>13764.954257565105</v>
      </c>
      <c r="E35" s="72">
        <f t="shared" si="2"/>
        <v>34412.385643912748</v>
      </c>
      <c r="F35" s="72">
        <f t="shared" si="2"/>
        <v>55059.81703026039</v>
      </c>
      <c r="G35" s="72">
        <f t="shared" si="2"/>
        <v>75707.248416608039</v>
      </c>
      <c r="H35" s="72">
        <f t="shared" si="2"/>
        <v>96354.679802955681</v>
      </c>
      <c r="I35" s="72">
        <f t="shared" si="2"/>
        <v>117002.11118930332</v>
      </c>
      <c r="J35" s="73">
        <f t="shared" si="2"/>
        <v>137649.54257565096</v>
      </c>
      <c r="K35" s="74"/>
    </row>
    <row r="36" spans="1:11" ht="10.8" thickBot="1" x14ac:dyDescent="0.25">
      <c r="A36" s="19"/>
      <c r="B36" s="75" t="s">
        <v>50</v>
      </c>
      <c r="C36" s="76" t="s">
        <v>49</v>
      </c>
      <c r="D36" s="77">
        <f t="shared" si="2"/>
        <v>1376.4954257565107</v>
      </c>
      <c r="E36" s="77">
        <f t="shared" si="2"/>
        <v>3441.2385643912748</v>
      </c>
      <c r="F36" s="77">
        <f t="shared" si="2"/>
        <v>5505.9817030260392</v>
      </c>
      <c r="G36" s="77">
        <f t="shared" si="2"/>
        <v>7570.7248416608036</v>
      </c>
      <c r="H36" s="77">
        <f t="shared" si="2"/>
        <v>9635.467980295567</v>
      </c>
      <c r="I36" s="77">
        <f t="shared" si="2"/>
        <v>11700.21111893033</v>
      </c>
      <c r="J36" s="77">
        <f t="shared" si="2"/>
        <v>13764.954257565098</v>
      </c>
      <c r="K36" s="78"/>
    </row>
    <row r="37" spans="1:11" x14ac:dyDescent="0.2">
      <c r="A37" s="6"/>
      <c r="B37" s="79"/>
      <c r="C37" s="80" t="s">
        <v>54</v>
      </c>
      <c r="D37" s="81">
        <f t="shared" ref="D37:J37" si="3">D31</f>
        <v>458.8318085855035</v>
      </c>
      <c r="E37" s="81">
        <f t="shared" si="3"/>
        <v>1147.0795214637583</v>
      </c>
      <c r="F37" s="81">
        <f t="shared" si="3"/>
        <v>1835.3272343420131</v>
      </c>
      <c r="G37" s="81">
        <f t="shared" si="3"/>
        <v>2523.5749472202679</v>
      </c>
      <c r="H37" s="81">
        <f t="shared" si="3"/>
        <v>3211.8226600985226</v>
      </c>
      <c r="I37" s="81">
        <f t="shared" si="3"/>
        <v>3900.0703729767774</v>
      </c>
      <c r="J37" s="81">
        <f t="shared" si="3"/>
        <v>4588.3180858550322</v>
      </c>
      <c r="K37" s="82"/>
    </row>
    <row r="38" spans="1:11" ht="11.4" x14ac:dyDescent="0.2">
      <c r="A38" s="11"/>
      <c r="B38" s="83"/>
      <c r="C38" s="84" t="s">
        <v>55</v>
      </c>
      <c r="D38" s="85">
        <f t="shared" ref="D38:J38" si="4">D37/100*20</f>
        <v>91.766361717100708</v>
      </c>
      <c r="E38" s="86">
        <f t="shared" si="4"/>
        <v>229.41590429275166</v>
      </c>
      <c r="F38" s="86">
        <f t="shared" si="4"/>
        <v>367.0654468684026</v>
      </c>
      <c r="G38" s="86">
        <f t="shared" si="4"/>
        <v>504.71498944405357</v>
      </c>
      <c r="H38" s="86">
        <f t="shared" si="4"/>
        <v>642.36453201970448</v>
      </c>
      <c r="I38" s="86">
        <f t="shared" si="4"/>
        <v>780.0140745953554</v>
      </c>
      <c r="J38" s="86">
        <f t="shared" si="4"/>
        <v>917.66361717100654</v>
      </c>
      <c r="K38" s="82"/>
    </row>
    <row r="39" spans="1:11" ht="13.2" x14ac:dyDescent="0.25">
      <c r="A39" s="19"/>
      <c r="B39" s="87"/>
      <c r="C39" s="88" t="s">
        <v>56</v>
      </c>
      <c r="D39" s="85">
        <f t="shared" ref="D39:J39" si="5">D37/100*40</f>
        <v>183.53272343420142</v>
      </c>
      <c r="E39" s="86">
        <f t="shared" si="5"/>
        <v>458.83180858550332</v>
      </c>
      <c r="F39" s="86">
        <f t="shared" si="5"/>
        <v>734.13089373680521</v>
      </c>
      <c r="G39" s="86">
        <f t="shared" si="5"/>
        <v>1009.4299788881071</v>
      </c>
      <c r="H39" s="86">
        <f t="shared" si="5"/>
        <v>1284.729064039409</v>
      </c>
      <c r="I39" s="86">
        <f t="shared" si="5"/>
        <v>1560.0281491907108</v>
      </c>
      <c r="J39" s="86">
        <f t="shared" si="5"/>
        <v>1835.3272343420131</v>
      </c>
      <c r="K39" s="82"/>
    </row>
    <row r="40" spans="1:11" ht="11.4" x14ac:dyDescent="0.2">
      <c r="A40" s="19"/>
      <c r="B40" s="89"/>
      <c r="C40" s="84" t="s">
        <v>57</v>
      </c>
      <c r="D40" s="85">
        <f t="shared" ref="D40:J40" si="6">D37/100*40</f>
        <v>183.53272343420142</v>
      </c>
      <c r="E40" s="86">
        <f t="shared" si="6"/>
        <v>458.83180858550332</v>
      </c>
      <c r="F40" s="86">
        <f t="shared" si="6"/>
        <v>734.13089373680521</v>
      </c>
      <c r="G40" s="86">
        <f t="shared" si="6"/>
        <v>1009.4299788881071</v>
      </c>
      <c r="H40" s="86">
        <f t="shared" si="6"/>
        <v>1284.729064039409</v>
      </c>
      <c r="I40" s="86">
        <f t="shared" si="6"/>
        <v>1560.0281491907108</v>
      </c>
      <c r="J40" s="86">
        <f t="shared" si="6"/>
        <v>1835.3272343420131</v>
      </c>
      <c r="K40" s="82"/>
    </row>
    <row r="41" spans="1:11" s="96" customFormat="1" ht="11.4" x14ac:dyDescent="0.2">
      <c r="A41" s="90"/>
      <c r="B41" s="91"/>
      <c r="C41" s="92" t="s">
        <v>58</v>
      </c>
      <c r="D41" s="93">
        <f>D37/100*4</f>
        <v>18.353272343420141</v>
      </c>
      <c r="E41" s="94">
        <f>E37/100*5</f>
        <v>57.353976073187916</v>
      </c>
      <c r="F41" s="94">
        <f>F37/100*6</f>
        <v>110.11963406052078</v>
      </c>
      <c r="G41" s="94">
        <f>F37/100*7</f>
        <v>128.4729064039409</v>
      </c>
      <c r="H41" s="94">
        <f>F37/100*8</f>
        <v>146.82617874736104</v>
      </c>
      <c r="I41" s="94">
        <f>F37/100*9</f>
        <v>165.17945109078119</v>
      </c>
      <c r="J41" s="94">
        <f>F37/100*10</f>
        <v>183.5327234342013</v>
      </c>
      <c r="K41" s="95"/>
    </row>
    <row r="42" spans="1:11" ht="11.4" x14ac:dyDescent="0.2">
      <c r="A42" s="19"/>
      <c r="B42" s="89"/>
      <c r="C42" s="97" t="s">
        <v>59</v>
      </c>
      <c r="D42" s="98">
        <f t="shared" ref="D42:J42" si="7">D37+D41</f>
        <v>477.18508092892364</v>
      </c>
      <c r="E42" s="99">
        <f t="shared" si="7"/>
        <v>1204.4334975369461</v>
      </c>
      <c r="F42" s="99">
        <f t="shared" si="7"/>
        <v>1945.4468684025339</v>
      </c>
      <c r="G42" s="99">
        <f t="shared" si="7"/>
        <v>2652.047853624209</v>
      </c>
      <c r="H42" s="99">
        <f t="shared" si="7"/>
        <v>3358.6488388458838</v>
      </c>
      <c r="I42" s="99">
        <f t="shared" si="7"/>
        <v>4065.2498240675586</v>
      </c>
      <c r="J42" s="99">
        <f t="shared" si="7"/>
        <v>4771.8508092892334</v>
      </c>
      <c r="K42" s="100"/>
    </row>
    <row r="43" spans="1:11" ht="11.4" x14ac:dyDescent="0.2">
      <c r="A43" s="19"/>
      <c r="B43" s="101"/>
      <c r="C43" s="102" t="s">
        <v>60</v>
      </c>
      <c r="D43" s="103">
        <f>D35*D28</f>
        <v>550.59817030260422</v>
      </c>
      <c r="E43" s="103">
        <f t="shared" ref="E43:J43" si="8">E35*E28</f>
        <v>1720.6192821956374</v>
      </c>
      <c r="F43" s="103">
        <f t="shared" si="8"/>
        <v>3303.5890218156233</v>
      </c>
      <c r="G43" s="103">
        <f t="shared" si="8"/>
        <v>5299.5073891625634</v>
      </c>
      <c r="H43" s="103">
        <f t="shared" si="8"/>
        <v>7708.3743842364547</v>
      </c>
      <c r="I43" s="103">
        <f t="shared" si="8"/>
        <v>10530.190007037299</v>
      </c>
      <c r="J43" s="103">
        <f t="shared" si="8"/>
        <v>13764.954257565098</v>
      </c>
      <c r="K43" s="104"/>
    </row>
    <row r="44" spans="1:11" ht="11.4" x14ac:dyDescent="0.2">
      <c r="A44" s="19"/>
      <c r="B44" s="101"/>
      <c r="C44" s="102" t="s">
        <v>61</v>
      </c>
      <c r="D44" s="105">
        <f>D35+D43</f>
        <v>14315.552427867709</v>
      </c>
      <c r="E44" s="105">
        <f t="shared" ref="E44:J44" si="9">E35+E43</f>
        <v>36133.004926108384</v>
      </c>
      <c r="F44" s="105">
        <f t="shared" si="9"/>
        <v>58363.40605207601</v>
      </c>
      <c r="G44" s="105">
        <f t="shared" si="9"/>
        <v>81006.755805770605</v>
      </c>
      <c r="H44" s="105">
        <f t="shared" si="9"/>
        <v>104063.05418719213</v>
      </c>
      <c r="I44" s="105">
        <f t="shared" si="9"/>
        <v>127532.30119634062</v>
      </c>
      <c r="J44" s="105">
        <f t="shared" si="9"/>
        <v>151414.49683321605</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163.86850306625112</v>
      </c>
      <c r="F46" s="114">
        <f>E46*C7</f>
        <v>2294.1590429275157</v>
      </c>
      <c r="G46" s="115"/>
      <c r="H46" s="114">
        <f>F46*C8</f>
        <v>68824.771287825468</v>
      </c>
      <c r="I46" s="116">
        <f>E26</f>
        <v>27529.908515130188</v>
      </c>
      <c r="J46" s="117">
        <f>F26</f>
        <v>41294.862772695276</v>
      </c>
      <c r="K46" s="19"/>
    </row>
    <row r="47" spans="1:11" ht="13.8" thickBot="1" x14ac:dyDescent="0.3">
      <c r="A47" s="118" t="str">
        <f t="shared" ref="A47:B49" si="10">A6</f>
        <v>Per Month /US$</v>
      </c>
      <c r="B47" s="119">
        <f t="shared" si="10"/>
        <v>232.85714285714286</v>
      </c>
      <c r="C47" s="27">
        <v>1</v>
      </c>
      <c r="D47" s="120"/>
      <c r="E47" s="121"/>
      <c r="F47" s="121"/>
      <c r="G47" s="122"/>
      <c r="H47" s="123" t="s">
        <v>11</v>
      </c>
      <c r="I47" s="124" t="s">
        <v>20</v>
      </c>
      <c r="J47" s="124" t="s">
        <v>13</v>
      </c>
      <c r="K47" s="25"/>
    </row>
    <row r="48" spans="1:11" ht="13.8" thickBot="1" x14ac:dyDescent="0.3">
      <c r="A48" s="118" t="str">
        <f t="shared" si="10"/>
        <v>Per Year /US$</v>
      </c>
      <c r="B48" s="119">
        <f t="shared" si="10"/>
        <v>3260</v>
      </c>
      <c r="C48" s="27">
        <v>14</v>
      </c>
      <c r="D48" s="125"/>
      <c r="E48" s="126"/>
      <c r="F48" s="126"/>
      <c r="G48" s="126"/>
      <c r="H48" s="127"/>
      <c r="I48" s="127"/>
      <c r="J48" s="127"/>
      <c r="K48" s="44"/>
    </row>
    <row r="49" spans="1:11" ht="13.8" thickBot="1" x14ac:dyDescent="0.3">
      <c r="A49" s="118" t="str">
        <f t="shared" si="10"/>
        <v>Per 30 Years /US$</v>
      </c>
      <c r="B49" s="119">
        <f t="shared" si="10"/>
        <v>97800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98.321101839750668</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29.496330551925201</v>
      </c>
      <c r="E52" s="39">
        <f>F10/100*15</f>
        <v>14.748165275962601</v>
      </c>
      <c r="F52" s="39">
        <f>F10/100*10</f>
        <v>9.8321101839750664</v>
      </c>
      <c r="G52" s="39">
        <f>F10/100*15</f>
        <v>14.748165275962601</v>
      </c>
      <c r="H52" s="39">
        <f>F10/100*8</f>
        <v>7.8656881471800535</v>
      </c>
      <c r="I52" s="39">
        <f>F10/100*6</f>
        <v>5.8992661103850406</v>
      </c>
      <c r="J52" s="39">
        <f>F10/100*6</f>
        <v>5.8992661103850406</v>
      </c>
      <c r="K52" s="39">
        <f>F10/100*10</f>
        <v>9.8321101839750664</v>
      </c>
    </row>
    <row r="53" spans="1:11" x14ac:dyDescent="0.2">
      <c r="A53" s="138"/>
      <c r="B53" s="139"/>
      <c r="C53" s="38" t="s">
        <v>26</v>
      </c>
      <c r="D53" s="39">
        <f t="shared" ref="D53:K53" si="11">D52*2</f>
        <v>58.992661103850402</v>
      </c>
      <c r="E53" s="39">
        <f t="shared" si="11"/>
        <v>29.496330551925201</v>
      </c>
      <c r="F53" s="39">
        <f t="shared" si="11"/>
        <v>19.664220367950133</v>
      </c>
      <c r="G53" s="39">
        <f t="shared" si="11"/>
        <v>29.496330551925201</v>
      </c>
      <c r="H53" s="39">
        <f t="shared" si="11"/>
        <v>15.731376294360107</v>
      </c>
      <c r="I53" s="39">
        <f t="shared" si="11"/>
        <v>11.798532220770081</v>
      </c>
      <c r="J53" s="39">
        <f t="shared" si="11"/>
        <v>11.798532220770081</v>
      </c>
      <c r="K53" s="39">
        <f t="shared" si="11"/>
        <v>19.664220367950133</v>
      </c>
    </row>
    <row r="54" spans="1:11" x14ac:dyDescent="0.2">
      <c r="A54" s="138"/>
      <c r="B54" s="139"/>
      <c r="C54" s="38" t="s">
        <v>27</v>
      </c>
      <c r="D54" s="39">
        <f t="shared" ref="D54:K54" si="12">D52*3</f>
        <v>88.488991655775607</v>
      </c>
      <c r="E54" s="39">
        <f t="shared" si="12"/>
        <v>44.244495827887803</v>
      </c>
      <c r="F54" s="39">
        <f t="shared" si="12"/>
        <v>29.496330551925197</v>
      </c>
      <c r="G54" s="39">
        <f t="shared" si="12"/>
        <v>44.244495827887803</v>
      </c>
      <c r="H54" s="39">
        <f t="shared" si="12"/>
        <v>23.597064441540162</v>
      </c>
      <c r="I54" s="39">
        <f t="shared" si="12"/>
        <v>17.69779833115512</v>
      </c>
      <c r="J54" s="39">
        <f t="shared" si="12"/>
        <v>17.69779833115512</v>
      </c>
      <c r="K54" s="39">
        <f t="shared" si="12"/>
        <v>29.496330551925197</v>
      </c>
    </row>
    <row r="55" spans="1:11" x14ac:dyDescent="0.2">
      <c r="A55" s="138"/>
      <c r="B55" s="139"/>
      <c r="C55" s="38" t="s">
        <v>28</v>
      </c>
      <c r="D55" s="39">
        <f t="shared" ref="D55:K55" si="13">D52*6</f>
        <v>176.97798331155121</v>
      </c>
      <c r="E55" s="39">
        <f t="shared" si="13"/>
        <v>88.488991655775607</v>
      </c>
      <c r="F55" s="39">
        <f t="shared" si="13"/>
        <v>58.992661103850395</v>
      </c>
      <c r="G55" s="39">
        <f t="shared" si="13"/>
        <v>88.488991655775607</v>
      </c>
      <c r="H55" s="39">
        <f t="shared" si="13"/>
        <v>47.194128883080324</v>
      </c>
      <c r="I55" s="39">
        <f t="shared" si="13"/>
        <v>35.39559666231024</v>
      </c>
      <c r="J55" s="39">
        <f t="shared" si="13"/>
        <v>35.39559666231024</v>
      </c>
      <c r="K55" s="39">
        <f t="shared" si="13"/>
        <v>58.992661103850395</v>
      </c>
    </row>
    <row r="56" spans="1:11" x14ac:dyDescent="0.2">
      <c r="A56" s="138"/>
      <c r="B56" s="139"/>
      <c r="C56" s="38" t="s">
        <v>29</v>
      </c>
      <c r="D56" s="39">
        <f t="shared" ref="D56:K56" si="14">D52*12</f>
        <v>353.95596662310243</v>
      </c>
      <c r="E56" s="39">
        <f t="shared" si="14"/>
        <v>176.97798331155121</v>
      </c>
      <c r="F56" s="39">
        <f t="shared" si="14"/>
        <v>117.98532220770079</v>
      </c>
      <c r="G56" s="39">
        <f t="shared" si="14"/>
        <v>176.97798331155121</v>
      </c>
      <c r="H56" s="39">
        <f t="shared" si="14"/>
        <v>94.388257766160649</v>
      </c>
      <c r="I56" s="39">
        <f t="shared" si="14"/>
        <v>70.79119332462048</v>
      </c>
      <c r="J56" s="39">
        <f t="shared" si="14"/>
        <v>70.79119332462048</v>
      </c>
      <c r="K56" s="39">
        <f t="shared" si="14"/>
        <v>117.98532220770079</v>
      </c>
    </row>
    <row r="57" spans="1:11" x14ac:dyDescent="0.2">
      <c r="A57" s="138"/>
      <c r="B57" s="139"/>
      <c r="C57" s="40" t="s">
        <v>30</v>
      </c>
      <c r="D57" s="140">
        <f t="shared" ref="D57:K57" si="15">D52*14</f>
        <v>412.94862772695279</v>
      </c>
      <c r="E57" s="140">
        <f t="shared" si="15"/>
        <v>206.4743138634764</v>
      </c>
      <c r="F57" s="140">
        <f t="shared" si="15"/>
        <v>137.64954257565094</v>
      </c>
      <c r="G57" s="140">
        <f t="shared" si="15"/>
        <v>206.4743138634764</v>
      </c>
      <c r="H57" s="140">
        <f t="shared" si="15"/>
        <v>110.11963406052075</v>
      </c>
      <c r="I57" s="140">
        <f t="shared" si="15"/>
        <v>82.589725545390564</v>
      </c>
      <c r="J57" s="140">
        <f t="shared" si="15"/>
        <v>82.589725545390564</v>
      </c>
      <c r="K57" s="140">
        <f t="shared" si="15"/>
        <v>137.64954257565094</v>
      </c>
    </row>
    <row r="58" spans="1:11" x14ac:dyDescent="0.2">
      <c r="A58" s="138"/>
      <c r="B58" s="139"/>
      <c r="C58" s="38" t="s">
        <v>31</v>
      </c>
      <c r="D58" s="39">
        <f t="shared" ref="D58:K58" si="16">D57*2</f>
        <v>825.89725545390559</v>
      </c>
      <c r="E58" s="39">
        <f t="shared" si="16"/>
        <v>412.94862772695279</v>
      </c>
      <c r="F58" s="39">
        <f t="shared" si="16"/>
        <v>275.29908515130188</v>
      </c>
      <c r="G58" s="39">
        <f t="shared" si="16"/>
        <v>412.94862772695279</v>
      </c>
      <c r="H58" s="39">
        <f t="shared" si="16"/>
        <v>220.2392681210415</v>
      </c>
      <c r="I58" s="39">
        <f t="shared" si="16"/>
        <v>165.17945109078113</v>
      </c>
      <c r="J58" s="39">
        <f t="shared" si="16"/>
        <v>165.17945109078113</v>
      </c>
      <c r="K58" s="39">
        <f t="shared" si="16"/>
        <v>275.29908515130188</v>
      </c>
    </row>
    <row r="59" spans="1:11" x14ac:dyDescent="0.2">
      <c r="A59" s="138"/>
      <c r="B59" s="139"/>
      <c r="C59" s="38" t="s">
        <v>32</v>
      </c>
      <c r="D59" s="39">
        <f t="shared" ref="D59:K59" si="17">D58+D57</f>
        <v>1238.8458831808584</v>
      </c>
      <c r="E59" s="39">
        <f t="shared" si="17"/>
        <v>619.42294159042922</v>
      </c>
      <c r="F59" s="39">
        <f t="shared" si="17"/>
        <v>412.94862772695285</v>
      </c>
      <c r="G59" s="39">
        <f t="shared" si="17"/>
        <v>619.42294159042922</v>
      </c>
      <c r="H59" s="39">
        <f t="shared" si="17"/>
        <v>330.35890218156226</v>
      </c>
      <c r="I59" s="39">
        <f t="shared" si="17"/>
        <v>247.76917663617169</v>
      </c>
      <c r="J59" s="39">
        <f t="shared" si="17"/>
        <v>247.76917663617169</v>
      </c>
      <c r="K59" s="39">
        <f t="shared" si="17"/>
        <v>412.94862772695285</v>
      </c>
    </row>
    <row r="60" spans="1:11" x14ac:dyDescent="0.2">
      <c r="A60" s="138"/>
      <c r="B60" s="139"/>
      <c r="C60" s="38" t="s">
        <v>33</v>
      </c>
      <c r="D60" s="39">
        <f>D58+D58</f>
        <v>1651.7945109078112</v>
      </c>
      <c r="E60" s="39">
        <f t="shared" ref="E60:K60" si="18">E59+E57</f>
        <v>825.89725545390559</v>
      </c>
      <c r="F60" s="39">
        <f t="shared" si="18"/>
        <v>550.59817030260376</v>
      </c>
      <c r="G60" s="39">
        <f t="shared" si="18"/>
        <v>825.89725545390559</v>
      </c>
      <c r="H60" s="39">
        <f t="shared" si="18"/>
        <v>440.47853624208301</v>
      </c>
      <c r="I60" s="39">
        <f t="shared" si="18"/>
        <v>330.35890218156226</v>
      </c>
      <c r="J60" s="39">
        <f t="shared" si="18"/>
        <v>330.35890218156226</v>
      </c>
      <c r="K60" s="39">
        <f t="shared" si="18"/>
        <v>550.59817030260376</v>
      </c>
    </row>
    <row r="61" spans="1:11" x14ac:dyDescent="0.2">
      <c r="A61" s="138"/>
      <c r="B61" s="139"/>
      <c r="C61" s="38" t="s">
        <v>34</v>
      </c>
      <c r="D61" s="39">
        <f>D59+D58</f>
        <v>2064.7431386347639</v>
      </c>
      <c r="E61" s="39">
        <f t="shared" ref="E61:K61" si="19">E60+E57</f>
        <v>1032.371569317382</v>
      </c>
      <c r="F61" s="39">
        <f t="shared" si="19"/>
        <v>688.24771287825467</v>
      </c>
      <c r="G61" s="39">
        <f t="shared" si="19"/>
        <v>1032.371569317382</v>
      </c>
      <c r="H61" s="39">
        <f t="shared" si="19"/>
        <v>550.59817030260376</v>
      </c>
      <c r="I61" s="39">
        <f t="shared" si="19"/>
        <v>412.94862772695285</v>
      </c>
      <c r="J61" s="39">
        <f t="shared" si="19"/>
        <v>412.94862772695285</v>
      </c>
      <c r="K61" s="39">
        <f t="shared" si="19"/>
        <v>688.24771287825467</v>
      </c>
    </row>
    <row r="62" spans="1:11" x14ac:dyDescent="0.2">
      <c r="A62" s="138"/>
      <c r="B62" s="139"/>
      <c r="C62" s="38" t="s">
        <v>35</v>
      </c>
      <c r="D62" s="39">
        <f>D59+D59</f>
        <v>2477.6917663617169</v>
      </c>
      <c r="E62" s="39">
        <f t="shared" ref="E62:K62" si="20">E61+E57</f>
        <v>1238.8458831808584</v>
      </c>
      <c r="F62" s="39">
        <f t="shared" si="20"/>
        <v>825.89725545390559</v>
      </c>
      <c r="G62" s="39">
        <f t="shared" si="20"/>
        <v>1238.8458831808584</v>
      </c>
      <c r="H62" s="39">
        <f t="shared" si="20"/>
        <v>660.71780436312451</v>
      </c>
      <c r="I62" s="39">
        <f t="shared" si="20"/>
        <v>495.53835327234344</v>
      </c>
      <c r="J62" s="39">
        <f t="shared" si="20"/>
        <v>495.53835327234344</v>
      </c>
      <c r="K62" s="39">
        <f t="shared" si="20"/>
        <v>825.89725545390559</v>
      </c>
    </row>
    <row r="63" spans="1:11" x14ac:dyDescent="0.2">
      <c r="A63" s="138"/>
      <c r="B63" s="139"/>
      <c r="C63" s="38" t="s">
        <v>36</v>
      </c>
      <c r="D63" s="39">
        <f>D59+D60</f>
        <v>2890.6403940886694</v>
      </c>
      <c r="E63" s="39">
        <f t="shared" ref="E63:K63" si="21">E62+E57</f>
        <v>1445.3201970443349</v>
      </c>
      <c r="F63" s="39">
        <f t="shared" si="21"/>
        <v>963.5467980295565</v>
      </c>
      <c r="G63" s="39">
        <f t="shared" si="21"/>
        <v>1445.3201970443349</v>
      </c>
      <c r="H63" s="39">
        <f t="shared" si="21"/>
        <v>770.83743842364527</v>
      </c>
      <c r="I63" s="39">
        <f t="shared" si="21"/>
        <v>578.12807881773404</v>
      </c>
      <c r="J63" s="39">
        <f t="shared" si="21"/>
        <v>578.12807881773404</v>
      </c>
      <c r="K63" s="39">
        <f t="shared" si="21"/>
        <v>963.5467980295565</v>
      </c>
    </row>
    <row r="64" spans="1:11" x14ac:dyDescent="0.2">
      <c r="A64" s="138"/>
      <c r="B64" s="139"/>
      <c r="C64" s="38" t="s">
        <v>37</v>
      </c>
      <c r="D64" s="39">
        <f t="shared" ref="D64:K64" si="22">D63+D57</f>
        <v>3303.5890218156223</v>
      </c>
      <c r="E64" s="39">
        <f t="shared" si="22"/>
        <v>1651.7945109078114</v>
      </c>
      <c r="F64" s="39">
        <f t="shared" si="22"/>
        <v>1101.1963406052075</v>
      </c>
      <c r="G64" s="39">
        <f t="shared" si="22"/>
        <v>1651.7945109078114</v>
      </c>
      <c r="H64" s="39">
        <f t="shared" si="22"/>
        <v>880.95707248416602</v>
      </c>
      <c r="I64" s="39">
        <f t="shared" si="22"/>
        <v>660.71780436312463</v>
      </c>
      <c r="J64" s="39">
        <f t="shared" si="22"/>
        <v>660.71780436312463</v>
      </c>
      <c r="K64" s="39">
        <f t="shared" si="22"/>
        <v>1101.1963406052075</v>
      </c>
    </row>
    <row r="65" spans="1:11" x14ac:dyDescent="0.2">
      <c r="A65" s="138"/>
      <c r="B65" s="139"/>
      <c r="C65" s="38" t="s">
        <v>38</v>
      </c>
      <c r="D65" s="39">
        <f t="shared" ref="D65:K65" si="23">D64+D57</f>
        <v>3716.5376495425753</v>
      </c>
      <c r="E65" s="39">
        <f t="shared" si="23"/>
        <v>1858.2688247712879</v>
      </c>
      <c r="F65" s="39">
        <f t="shared" si="23"/>
        <v>1238.8458831808584</v>
      </c>
      <c r="G65" s="39">
        <f t="shared" si="23"/>
        <v>1858.2688247712879</v>
      </c>
      <c r="H65" s="39">
        <f t="shared" si="23"/>
        <v>991.07670654468677</v>
      </c>
      <c r="I65" s="39">
        <f t="shared" si="23"/>
        <v>743.30752990851522</v>
      </c>
      <c r="J65" s="39">
        <f t="shared" si="23"/>
        <v>743.30752990851522</v>
      </c>
      <c r="K65" s="39">
        <f t="shared" si="23"/>
        <v>1238.8458831808584</v>
      </c>
    </row>
    <row r="66" spans="1:11" x14ac:dyDescent="0.2">
      <c r="A66" s="138"/>
      <c r="B66" s="139"/>
      <c r="C66" s="38" t="s">
        <v>39</v>
      </c>
      <c r="D66" s="39">
        <f t="shared" ref="D66:K66" si="24">D65+D57</f>
        <v>4129.4862772695278</v>
      </c>
      <c r="E66" s="39">
        <f t="shared" si="24"/>
        <v>2064.7431386347644</v>
      </c>
      <c r="F66" s="39">
        <f t="shared" si="24"/>
        <v>1376.4954257565093</v>
      </c>
      <c r="G66" s="39">
        <f t="shared" si="24"/>
        <v>2064.7431386347644</v>
      </c>
      <c r="H66" s="39">
        <f t="shared" si="24"/>
        <v>1101.1963406052075</v>
      </c>
      <c r="I66" s="39">
        <f t="shared" si="24"/>
        <v>825.89725545390581</v>
      </c>
      <c r="J66" s="39">
        <f t="shared" si="24"/>
        <v>825.89725545390581</v>
      </c>
      <c r="K66" s="39">
        <f t="shared" si="24"/>
        <v>1376.4954257565093</v>
      </c>
    </row>
    <row r="67" spans="1:11" x14ac:dyDescent="0.2">
      <c r="A67" s="138"/>
      <c r="B67" s="139"/>
      <c r="C67" s="38" t="s">
        <v>40</v>
      </c>
      <c r="D67" s="39">
        <f t="shared" ref="D67:K67" si="25">D66*2</f>
        <v>8258.9725545390556</v>
      </c>
      <c r="E67" s="39">
        <f t="shared" si="25"/>
        <v>4129.4862772695287</v>
      </c>
      <c r="F67" s="39">
        <f t="shared" si="25"/>
        <v>2752.9908515130187</v>
      </c>
      <c r="G67" s="39">
        <f t="shared" si="25"/>
        <v>4129.4862772695287</v>
      </c>
      <c r="H67" s="39">
        <f t="shared" si="25"/>
        <v>2202.392681210415</v>
      </c>
      <c r="I67" s="39">
        <f t="shared" si="25"/>
        <v>1651.7945109078116</v>
      </c>
      <c r="J67" s="39">
        <f t="shared" si="25"/>
        <v>1651.7945109078116</v>
      </c>
      <c r="K67" s="39">
        <f t="shared" si="25"/>
        <v>2752.9908515130187</v>
      </c>
    </row>
    <row r="68" spans="1:11" x14ac:dyDescent="0.2">
      <c r="A68" s="130"/>
      <c r="B68" s="106"/>
      <c r="C68" s="42" t="s">
        <v>41</v>
      </c>
      <c r="D68" s="39">
        <f t="shared" ref="D68:K68" si="26">D67+D66</f>
        <v>12388.458831808584</v>
      </c>
      <c r="E68" s="39">
        <f t="shared" si="26"/>
        <v>6194.2294159042931</v>
      </c>
      <c r="F68" s="39">
        <f t="shared" si="26"/>
        <v>4129.4862772695278</v>
      </c>
      <c r="G68" s="39">
        <f t="shared" si="26"/>
        <v>6194.2294159042931</v>
      </c>
      <c r="H68" s="39">
        <f t="shared" si="26"/>
        <v>3303.5890218156228</v>
      </c>
      <c r="I68" s="39">
        <f t="shared" si="26"/>
        <v>2477.6917663617173</v>
      </c>
      <c r="J68" s="39">
        <f t="shared" si="26"/>
        <v>2477.6917663617173</v>
      </c>
      <c r="K68" s="39">
        <f t="shared" si="26"/>
        <v>4129.4862772695278</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Egypt</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85</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283.6533628229617</v>
      </c>
      <c r="F5" s="15">
        <f>E5*14</f>
        <v>3971.1470795214636</v>
      </c>
      <c r="G5" s="16">
        <v>1</v>
      </c>
      <c r="H5" s="15">
        <f>F5*30</f>
        <v>119134.41238564391</v>
      </c>
      <c r="I5" s="17">
        <f>E26</f>
        <v>47653.764954257567</v>
      </c>
      <c r="J5" s="18">
        <f>F26</f>
        <v>71480.647431386344</v>
      </c>
      <c r="K5" s="19"/>
    </row>
    <row r="6" spans="1:11" ht="13.2" x14ac:dyDescent="0.25">
      <c r="A6" s="151" t="s">
        <v>9</v>
      </c>
      <c r="B6" s="159">
        <f>D5*C6</f>
        <v>403.07142857142856</v>
      </c>
      <c r="C6" s="233">
        <f>B7/C7</f>
        <v>403.07142857142856</v>
      </c>
      <c r="D6" s="20" t="s">
        <v>10</v>
      </c>
      <c r="E6" s="21"/>
      <c r="F6" s="21"/>
      <c r="G6" s="22">
        <v>39706</v>
      </c>
      <c r="H6" s="23" t="s">
        <v>11</v>
      </c>
      <c r="I6" s="24" t="s">
        <v>12</v>
      </c>
      <c r="J6" s="24" t="s">
        <v>13</v>
      </c>
      <c r="K6" s="25"/>
    </row>
    <row r="7" spans="1:11" ht="14.4" x14ac:dyDescent="0.3">
      <c r="A7" s="162" t="s">
        <v>14</v>
      </c>
      <c r="B7" s="26">
        <v>5643</v>
      </c>
      <c r="C7" s="27">
        <v>14</v>
      </c>
      <c r="D7"/>
      <c r="E7" s="28"/>
      <c r="F7"/>
      <c r="G7" s="29">
        <v>1.421</v>
      </c>
      <c r="H7"/>
      <c r="I7" s="30"/>
      <c r="J7"/>
      <c r="K7" s="31"/>
    </row>
    <row r="8" spans="1:11" ht="13.8" thickBot="1" x14ac:dyDescent="0.3">
      <c r="A8" s="150" t="s">
        <v>15</v>
      </c>
      <c r="B8" s="32">
        <f>B7*C8</f>
        <v>169290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283.6533628229617</v>
      </c>
      <c r="E10" s="39">
        <f>D10/100*40</f>
        <v>113.46134512918468</v>
      </c>
      <c r="F10" s="153">
        <f>D10/100*60</f>
        <v>170.19201769377702</v>
      </c>
      <c r="G10" s="155" t="s">
        <v>25</v>
      </c>
      <c r="H10" s="144">
        <f>E10/100*35</f>
        <v>39.711470795214638</v>
      </c>
      <c r="I10" s="39">
        <f>E10/100*10</f>
        <v>11.346134512918468</v>
      </c>
      <c r="J10" s="39">
        <f>E10/100*10</f>
        <v>11.346134512918468</v>
      </c>
      <c r="K10" s="39">
        <f>E10/100*45</f>
        <v>51.057605308133112</v>
      </c>
    </row>
    <row r="11" spans="1:11" x14ac:dyDescent="0.2">
      <c r="B11" s="19"/>
      <c r="C11" s="149" t="s">
        <v>26</v>
      </c>
      <c r="D11" s="144">
        <f>D10*2</f>
        <v>567.30672564592339</v>
      </c>
      <c r="E11" s="39">
        <f>E10*2</f>
        <v>226.92269025836936</v>
      </c>
      <c r="F11" s="153">
        <f>F10*2</f>
        <v>340.38403538755404</v>
      </c>
      <c r="G11" s="155" t="s">
        <v>26</v>
      </c>
      <c r="H11" s="144">
        <f>H10*2</f>
        <v>79.422941590429275</v>
      </c>
      <c r="I11" s="39">
        <f>I10*2</f>
        <v>22.692269025836936</v>
      </c>
      <c r="J11" s="39">
        <f>J10*2</f>
        <v>22.692269025836936</v>
      </c>
      <c r="K11" s="39">
        <f>K10*2</f>
        <v>102.11521061626622</v>
      </c>
    </row>
    <row r="12" spans="1:11" ht="14.4" x14ac:dyDescent="0.3">
      <c r="A12" s="145"/>
      <c r="B12" s="19"/>
      <c r="C12" s="149" t="s">
        <v>27</v>
      </c>
      <c r="D12" s="144">
        <f>D10*3</f>
        <v>850.96008846888503</v>
      </c>
      <c r="E12" s="39">
        <f>E10*3</f>
        <v>340.38403538755404</v>
      </c>
      <c r="F12" s="153">
        <f>F10*3</f>
        <v>510.57605308133105</v>
      </c>
      <c r="G12" s="155" t="s">
        <v>27</v>
      </c>
      <c r="H12" s="144">
        <f>H10*3</f>
        <v>119.13441238564391</v>
      </c>
      <c r="I12" s="39">
        <f>I10*3</f>
        <v>34.038403538755404</v>
      </c>
      <c r="J12" s="39">
        <f>J10*3</f>
        <v>34.038403538755404</v>
      </c>
      <c r="K12" s="39">
        <f>K10*3</f>
        <v>153.17281592439934</v>
      </c>
    </row>
    <row r="13" spans="1:11" x14ac:dyDescent="0.2">
      <c r="B13" s="19"/>
      <c r="C13" s="149" t="s">
        <v>28</v>
      </c>
      <c r="D13" s="144">
        <f>D10*6</f>
        <v>1701.9201769377701</v>
      </c>
      <c r="E13" s="39">
        <f>E10*6</f>
        <v>680.76807077510807</v>
      </c>
      <c r="F13" s="153">
        <f>F10*6</f>
        <v>1021.1521061626621</v>
      </c>
      <c r="G13" s="155" t="s">
        <v>28</v>
      </c>
      <c r="H13" s="144">
        <f>H10*6</f>
        <v>238.26882477128783</v>
      </c>
      <c r="I13" s="39">
        <f>I10*6</f>
        <v>68.076807077510807</v>
      </c>
      <c r="J13" s="39">
        <f>J10*6</f>
        <v>68.076807077510807</v>
      </c>
      <c r="K13" s="39">
        <f>K10*6</f>
        <v>306.34563184879869</v>
      </c>
    </row>
    <row r="14" spans="1:11" x14ac:dyDescent="0.2">
      <c r="A14" s="157"/>
      <c r="B14" s="147"/>
      <c r="C14" s="149" t="s">
        <v>29</v>
      </c>
      <c r="D14" s="144">
        <f>D10*12</f>
        <v>3403.8403538755401</v>
      </c>
      <c r="E14" s="39">
        <f>E10*12</f>
        <v>1361.5361415502161</v>
      </c>
      <c r="F14" s="153">
        <f>F10*12</f>
        <v>2042.3042123253242</v>
      </c>
      <c r="G14" s="155" t="s">
        <v>29</v>
      </c>
      <c r="H14" s="144">
        <f>H10*12</f>
        <v>476.53764954257565</v>
      </c>
      <c r="I14" s="39">
        <f>I10*12</f>
        <v>136.15361415502161</v>
      </c>
      <c r="J14" s="39">
        <f>J10*12</f>
        <v>136.15361415502161</v>
      </c>
      <c r="K14" s="39">
        <f>K10*12</f>
        <v>612.69126369759738</v>
      </c>
    </row>
    <row r="15" spans="1:11" x14ac:dyDescent="0.2">
      <c r="A15" s="157"/>
      <c r="B15" s="158"/>
      <c r="C15" s="160" t="s">
        <v>30</v>
      </c>
      <c r="D15" s="156">
        <f>D10*14</f>
        <v>3971.1470795214636</v>
      </c>
      <c r="E15" s="41">
        <f>E10*14</f>
        <v>1588.4588318085855</v>
      </c>
      <c r="F15" s="141">
        <f>F10*14</f>
        <v>2382.6882477128784</v>
      </c>
      <c r="G15" s="143" t="s">
        <v>30</v>
      </c>
      <c r="H15" s="156">
        <f>H10*14</f>
        <v>555.96059113300498</v>
      </c>
      <c r="I15" s="41">
        <f>I10*14</f>
        <v>158.84588318085855</v>
      </c>
      <c r="J15" s="41">
        <f>J10*14</f>
        <v>158.84588318085855</v>
      </c>
      <c r="K15" s="41">
        <f>K10*14</f>
        <v>714.80647431386353</v>
      </c>
    </row>
    <row r="16" spans="1:11" ht="12.9" customHeight="1" x14ac:dyDescent="0.2">
      <c r="A16" s="157"/>
      <c r="B16" s="146"/>
      <c r="C16" s="149" t="s">
        <v>31</v>
      </c>
      <c r="D16" s="144">
        <f>D15*2</f>
        <v>7942.2941590429273</v>
      </c>
      <c r="E16" s="39">
        <f>E15*2</f>
        <v>3176.917663617171</v>
      </c>
      <c r="F16" s="153">
        <f>F15*2</f>
        <v>4765.3764954257567</v>
      </c>
      <c r="G16" s="155" t="s">
        <v>31</v>
      </c>
      <c r="H16" s="144">
        <f>H15*2</f>
        <v>1111.92118226601</v>
      </c>
      <c r="I16" s="39">
        <f>I15*2</f>
        <v>317.6917663617171</v>
      </c>
      <c r="J16" s="39">
        <f>J15*2</f>
        <v>317.6917663617171</v>
      </c>
      <c r="K16" s="39">
        <f>K15*2</f>
        <v>1429.6129486277271</v>
      </c>
    </row>
    <row r="17" spans="1:11" x14ac:dyDescent="0.2">
      <c r="B17" s="19"/>
      <c r="C17" s="149" t="s">
        <v>32</v>
      </c>
      <c r="D17" s="144">
        <f>D16+D15</f>
        <v>11913.441238564392</v>
      </c>
      <c r="E17" s="39">
        <f>E16+E15</f>
        <v>4765.3764954257567</v>
      </c>
      <c r="F17" s="153">
        <f>F16+F15</f>
        <v>7148.0647431386351</v>
      </c>
      <c r="G17" s="155" t="s">
        <v>32</v>
      </c>
      <c r="H17" s="144">
        <f>H16+H15</f>
        <v>1667.8817733990149</v>
      </c>
      <c r="I17" s="39">
        <f>I16+I15</f>
        <v>476.53764954257565</v>
      </c>
      <c r="J17" s="39">
        <f>J16+J15</f>
        <v>476.53764954257565</v>
      </c>
      <c r="K17" s="39">
        <f>K16+K15</f>
        <v>2144.4194229415907</v>
      </c>
    </row>
    <row r="18" spans="1:11" x14ac:dyDescent="0.2">
      <c r="A18" s="138"/>
      <c r="B18" s="19"/>
      <c r="C18" s="149" t="s">
        <v>33</v>
      </c>
      <c r="D18" s="144">
        <f>D16*2</f>
        <v>15884.588318085855</v>
      </c>
      <c r="E18" s="39">
        <f>E16+E16</f>
        <v>6353.835327234342</v>
      </c>
      <c r="F18" s="153">
        <f>F16+F16</f>
        <v>9530.7529908515135</v>
      </c>
      <c r="G18" s="155" t="s">
        <v>33</v>
      </c>
      <c r="H18" s="144">
        <f>H16+H16</f>
        <v>2223.8423645320199</v>
      </c>
      <c r="I18" s="39">
        <f>I16+I16</f>
        <v>635.3835327234342</v>
      </c>
      <c r="J18" s="39">
        <f>J16+J16</f>
        <v>635.3835327234342</v>
      </c>
      <c r="K18" s="39">
        <f>K16+K16</f>
        <v>2859.2258972554541</v>
      </c>
    </row>
    <row r="19" spans="1:11" x14ac:dyDescent="0.2">
      <c r="A19" s="138"/>
      <c r="B19" s="19"/>
      <c r="C19" s="149" t="s">
        <v>34</v>
      </c>
      <c r="D19" s="144">
        <f>D17+D16</f>
        <v>19855.735397607321</v>
      </c>
      <c r="E19" s="39">
        <f>E17+E16</f>
        <v>7942.2941590429273</v>
      </c>
      <c r="F19" s="153">
        <f>F16+F17</f>
        <v>11913.441238564392</v>
      </c>
      <c r="G19" s="155" t="s">
        <v>34</v>
      </c>
      <c r="H19" s="144">
        <f>H17+H16</f>
        <v>2779.8029556650249</v>
      </c>
      <c r="I19" s="39">
        <f>I16+I17</f>
        <v>794.22941590429275</v>
      </c>
      <c r="J19" s="39">
        <f>J16+J17</f>
        <v>794.22941590429275</v>
      </c>
      <c r="K19" s="39">
        <f>K18+K15</f>
        <v>3574.0323715693175</v>
      </c>
    </row>
    <row r="20" spans="1:11" x14ac:dyDescent="0.2">
      <c r="A20" s="138"/>
      <c r="B20" s="19"/>
      <c r="C20" s="149" t="s">
        <v>35</v>
      </c>
      <c r="D20" s="144">
        <f>D17*2</f>
        <v>23826.882477128784</v>
      </c>
      <c r="E20" s="39">
        <f>E17+E17</f>
        <v>9530.7529908515135</v>
      </c>
      <c r="F20" s="153">
        <f>F17+F17</f>
        <v>14296.12948627727</v>
      </c>
      <c r="G20" s="155" t="s">
        <v>35</v>
      </c>
      <c r="H20" s="144">
        <f>H17+H17</f>
        <v>3335.7635467980299</v>
      </c>
      <c r="I20" s="39">
        <f>I17+I17</f>
        <v>953.0752990851513</v>
      </c>
      <c r="J20" s="39">
        <f>J17+J17</f>
        <v>953.0752990851513</v>
      </c>
      <c r="K20" s="39">
        <f>K19+K15</f>
        <v>4288.8388458831814</v>
      </c>
    </row>
    <row r="21" spans="1:11" x14ac:dyDescent="0.2">
      <c r="A21" s="138"/>
      <c r="B21" s="19"/>
      <c r="C21" s="149" t="s">
        <v>36</v>
      </c>
      <c r="D21" s="144">
        <f>D18+D17</f>
        <v>27798.029556650246</v>
      </c>
      <c r="E21" s="39">
        <f>E18+E17</f>
        <v>11119.211822660098</v>
      </c>
      <c r="F21" s="153">
        <f>F18+F17</f>
        <v>16678.817733990149</v>
      </c>
      <c r="G21" s="155" t="s">
        <v>36</v>
      </c>
      <c r="H21" s="144">
        <f>H17+H18</f>
        <v>3891.7241379310349</v>
      </c>
      <c r="I21" s="39">
        <f>I18+I17</f>
        <v>1111.92118226601</v>
      </c>
      <c r="J21" s="39">
        <f>J18+J17</f>
        <v>1111.92118226601</v>
      </c>
      <c r="K21" s="39">
        <f>K20+K15</f>
        <v>5003.6453201970453</v>
      </c>
    </row>
    <row r="22" spans="1:11" x14ac:dyDescent="0.2">
      <c r="A22" s="138"/>
      <c r="B22" s="19"/>
      <c r="C22" s="149" t="s">
        <v>37</v>
      </c>
      <c r="D22" s="144">
        <f>D18+D18</f>
        <v>31769.176636171709</v>
      </c>
      <c r="E22" s="39">
        <f>E18+E18</f>
        <v>12707.670654468684</v>
      </c>
      <c r="F22" s="153">
        <f>F18+F18</f>
        <v>19061.505981703027</v>
      </c>
      <c r="G22" s="155" t="s">
        <v>37</v>
      </c>
      <c r="H22" s="144">
        <f>H18+H18</f>
        <v>4447.6847290640399</v>
      </c>
      <c r="I22" s="39">
        <f>I18+I18</f>
        <v>1270.7670654468684</v>
      </c>
      <c r="J22" s="39">
        <f>J18+J18</f>
        <v>1270.7670654468684</v>
      </c>
      <c r="K22" s="39">
        <f>K21+K15</f>
        <v>5718.4517945109092</v>
      </c>
    </row>
    <row r="23" spans="1:11" x14ac:dyDescent="0.2">
      <c r="A23" s="138"/>
      <c r="B23" s="19"/>
      <c r="C23" s="149" t="s">
        <v>38</v>
      </c>
      <c r="D23" s="144">
        <f>D18+D19</f>
        <v>35740.323715693172</v>
      </c>
      <c r="E23" s="39">
        <f>E19+E18</f>
        <v>14296.12948627727</v>
      </c>
      <c r="F23" s="153">
        <f>F19+F18</f>
        <v>21444.194229415905</v>
      </c>
      <c r="G23" s="155" t="s">
        <v>38</v>
      </c>
      <c r="H23" s="144">
        <f>H18+H19</f>
        <v>5003.6453201970453</v>
      </c>
      <c r="I23" s="39">
        <f>I19+I18</f>
        <v>1429.6129486277268</v>
      </c>
      <c r="J23" s="39">
        <f>J19+J18</f>
        <v>1429.6129486277268</v>
      </c>
      <c r="K23" s="39">
        <f>K22+K15</f>
        <v>6433.258268824773</v>
      </c>
    </row>
    <row r="24" spans="1:11" x14ac:dyDescent="0.2">
      <c r="A24" s="138"/>
      <c r="B24" s="19"/>
      <c r="C24" s="149" t="s">
        <v>39</v>
      </c>
      <c r="D24" s="144">
        <f>D15*10</f>
        <v>39711.470795214635</v>
      </c>
      <c r="E24" s="39">
        <f>E19+E19</f>
        <v>15884.588318085855</v>
      </c>
      <c r="F24" s="153">
        <f>F19+F19</f>
        <v>23826.882477128784</v>
      </c>
      <c r="G24" s="155" t="s">
        <v>39</v>
      </c>
      <c r="H24" s="144">
        <f>H19+H19</f>
        <v>5559.6059113300498</v>
      </c>
      <c r="I24" s="39">
        <f>I19+I19</f>
        <v>1588.4588318085855</v>
      </c>
      <c r="J24" s="39">
        <f>J19+J19</f>
        <v>1588.4588318085855</v>
      </c>
      <c r="K24" s="39">
        <f>K23+K15</f>
        <v>7148.0647431386369</v>
      </c>
    </row>
    <row r="25" spans="1:11" x14ac:dyDescent="0.2">
      <c r="A25" s="138"/>
      <c r="B25" s="19"/>
      <c r="C25" s="149" t="s">
        <v>40</v>
      </c>
      <c r="D25" s="144">
        <f>D24*2</f>
        <v>79422.941590429269</v>
      </c>
      <c r="E25" s="39">
        <f>E24*2</f>
        <v>31769.176636171709</v>
      </c>
      <c r="F25" s="153">
        <f>F24*2</f>
        <v>47653.764954257567</v>
      </c>
      <c r="G25" s="155" t="s">
        <v>40</v>
      </c>
      <c r="H25" s="144">
        <f>H24*2</f>
        <v>11119.2118226601</v>
      </c>
      <c r="I25" s="39">
        <f>I24*2</f>
        <v>3176.917663617171</v>
      </c>
      <c r="J25" s="39">
        <f>J24*2</f>
        <v>3176.917663617171</v>
      </c>
      <c r="K25" s="39">
        <f>K24*2</f>
        <v>14296.129486277274</v>
      </c>
    </row>
    <row r="26" spans="1:11" ht="10.8" thickBot="1" x14ac:dyDescent="0.25">
      <c r="A26" s="138"/>
      <c r="B26" s="25"/>
      <c r="C26" s="148" t="s">
        <v>41</v>
      </c>
      <c r="D26" s="144">
        <f>D25+D24</f>
        <v>119134.4123856439</v>
      </c>
      <c r="E26" s="39">
        <f>E25+E24</f>
        <v>47653.764954257567</v>
      </c>
      <c r="F26" s="153">
        <f>F25+F24</f>
        <v>71480.647431386344</v>
      </c>
      <c r="G26" s="154" t="s">
        <v>41</v>
      </c>
      <c r="H26" s="144">
        <f>H25+H24</f>
        <v>16678.817733990149</v>
      </c>
      <c r="I26" s="39">
        <f>I25+I24</f>
        <v>4765.3764954257567</v>
      </c>
      <c r="J26" s="39">
        <f>J25+J24</f>
        <v>4765.3764954257567</v>
      </c>
      <c r="K26" s="39">
        <f>K25+K24</f>
        <v>21444.194229415909</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119134.4123856439</v>
      </c>
      <c r="D29" s="51">
        <f>C29/100*4</f>
        <v>4765.3764954257558</v>
      </c>
      <c r="E29" s="51">
        <f>C29/100*5</f>
        <v>5956.720619282195</v>
      </c>
      <c r="F29" s="51">
        <f>C29/100*6</f>
        <v>7148.0647431386333</v>
      </c>
      <c r="G29" s="51">
        <f>C29/100*7</f>
        <v>8339.4088669950725</v>
      </c>
      <c r="H29" s="51">
        <f>C29/100*8</f>
        <v>9530.7529908515116</v>
      </c>
      <c r="I29" s="51">
        <f>C29/100*9</f>
        <v>10722.097114707951</v>
      </c>
      <c r="J29" s="51">
        <f>C29/100*10</f>
        <v>11913.44123856439</v>
      </c>
      <c r="K29" s="52"/>
    </row>
    <row r="30" spans="1:11" x14ac:dyDescent="0.2">
      <c r="A30" s="19"/>
      <c r="B30" s="53" t="s">
        <v>45</v>
      </c>
      <c r="C30" s="54" t="s">
        <v>46</v>
      </c>
      <c r="D30" s="55">
        <f>D15</f>
        <v>3971.1470795214636</v>
      </c>
      <c r="E30" s="55">
        <f>D15</f>
        <v>3971.1470795214636</v>
      </c>
      <c r="F30" s="55">
        <f>D15</f>
        <v>3971.1470795214636</v>
      </c>
      <c r="G30" s="55">
        <f>D15</f>
        <v>3971.1470795214636</v>
      </c>
      <c r="H30" s="55">
        <f>D15</f>
        <v>3971.1470795214636</v>
      </c>
      <c r="I30" s="55">
        <f>D15</f>
        <v>3971.1470795214636</v>
      </c>
      <c r="J30" s="55">
        <f>D15</f>
        <v>3971.1470795214636</v>
      </c>
      <c r="K30" s="52"/>
    </row>
    <row r="31" spans="1:11" x14ac:dyDescent="0.2">
      <c r="A31" s="19"/>
      <c r="B31" s="53" t="s">
        <v>47</v>
      </c>
      <c r="C31" s="56" t="s">
        <v>48</v>
      </c>
      <c r="D31" s="51">
        <f t="shared" ref="D31:J31" si="0">D29-D30</f>
        <v>794.22941590429218</v>
      </c>
      <c r="E31" s="51">
        <f t="shared" si="0"/>
        <v>1985.5735397607314</v>
      </c>
      <c r="F31" s="51">
        <f t="shared" si="0"/>
        <v>3176.9176636171696</v>
      </c>
      <c r="G31" s="51">
        <f t="shared" si="0"/>
        <v>4368.2617874736088</v>
      </c>
      <c r="H31" s="51">
        <f t="shared" si="0"/>
        <v>5559.605911330048</v>
      </c>
      <c r="I31" s="51">
        <f t="shared" si="0"/>
        <v>6750.9500351864872</v>
      </c>
      <c r="J31" s="51">
        <f t="shared" si="0"/>
        <v>7942.2941590429264</v>
      </c>
      <c r="K31" s="52"/>
    </row>
    <row r="32" spans="1:11" ht="10.8" thickBot="1" x14ac:dyDescent="0.25">
      <c r="A32" s="19"/>
      <c r="B32" s="57"/>
      <c r="C32" s="453" t="s">
        <v>161</v>
      </c>
      <c r="D32" s="58">
        <f t="shared" ref="D32:J32" si="1">D31/100*10</f>
        <v>79.422941590429218</v>
      </c>
      <c r="E32" s="58">
        <f t="shared" si="1"/>
        <v>198.55735397607316</v>
      </c>
      <c r="F32" s="58">
        <f t="shared" si="1"/>
        <v>317.69176636171699</v>
      </c>
      <c r="G32" s="58">
        <f t="shared" si="1"/>
        <v>436.82617874736087</v>
      </c>
      <c r="H32" s="58">
        <f t="shared" si="1"/>
        <v>555.96059113300475</v>
      </c>
      <c r="I32" s="58">
        <f t="shared" si="1"/>
        <v>675.0950035186487</v>
      </c>
      <c r="J32" s="58">
        <f t="shared" si="1"/>
        <v>794.22941590429264</v>
      </c>
      <c r="K32" s="59"/>
    </row>
    <row r="33" spans="1:11" x14ac:dyDescent="0.2">
      <c r="A33" s="19"/>
      <c r="B33" s="60" t="s">
        <v>50</v>
      </c>
      <c r="C33" s="61" t="s">
        <v>51</v>
      </c>
      <c r="D33" s="62">
        <f t="shared" ref="D33:J36" si="2">D29*30</f>
        <v>142961.29486277269</v>
      </c>
      <c r="E33" s="62">
        <f t="shared" si="2"/>
        <v>178701.61857846586</v>
      </c>
      <c r="F33" s="62">
        <f t="shared" si="2"/>
        <v>214441.942294159</v>
      </c>
      <c r="G33" s="62">
        <f t="shared" si="2"/>
        <v>250182.26600985217</v>
      </c>
      <c r="H33" s="62">
        <f t="shared" si="2"/>
        <v>285922.58972554537</v>
      </c>
      <c r="I33" s="62">
        <f t="shared" si="2"/>
        <v>321662.91344123852</v>
      </c>
      <c r="J33" s="63">
        <f t="shared" si="2"/>
        <v>357403.23715693172</v>
      </c>
      <c r="K33" s="64"/>
    </row>
    <row r="34" spans="1:11" x14ac:dyDescent="0.2">
      <c r="A34" s="19"/>
      <c r="B34" s="65" t="s">
        <v>50</v>
      </c>
      <c r="C34" s="66" t="s">
        <v>52</v>
      </c>
      <c r="D34" s="67">
        <f t="shared" si="2"/>
        <v>119134.41238564391</v>
      </c>
      <c r="E34" s="67">
        <f t="shared" si="2"/>
        <v>119134.41238564391</v>
      </c>
      <c r="F34" s="67">
        <f t="shared" si="2"/>
        <v>119134.41238564391</v>
      </c>
      <c r="G34" s="67">
        <f t="shared" si="2"/>
        <v>119134.41238564391</v>
      </c>
      <c r="H34" s="67">
        <f t="shared" si="2"/>
        <v>119134.41238564391</v>
      </c>
      <c r="I34" s="67">
        <f t="shared" si="2"/>
        <v>119134.41238564391</v>
      </c>
      <c r="J34" s="68">
        <f t="shared" si="2"/>
        <v>119134.41238564391</v>
      </c>
      <c r="K34" s="69"/>
    </row>
    <row r="35" spans="1:11" x14ac:dyDescent="0.2">
      <c r="A35" s="19"/>
      <c r="B35" s="70" t="s">
        <v>50</v>
      </c>
      <c r="C35" s="71" t="s">
        <v>53</v>
      </c>
      <c r="D35" s="72">
        <f t="shared" si="2"/>
        <v>23826.882477128765</v>
      </c>
      <c r="E35" s="72">
        <f t="shared" si="2"/>
        <v>59567.206192821941</v>
      </c>
      <c r="F35" s="72">
        <f t="shared" si="2"/>
        <v>95307.529908515091</v>
      </c>
      <c r="G35" s="72">
        <f t="shared" si="2"/>
        <v>131047.85362420826</v>
      </c>
      <c r="H35" s="72">
        <f t="shared" si="2"/>
        <v>166788.17733990145</v>
      </c>
      <c r="I35" s="72">
        <f t="shared" si="2"/>
        <v>202528.50105559462</v>
      </c>
      <c r="J35" s="73">
        <f t="shared" si="2"/>
        <v>238268.82477128779</v>
      </c>
      <c r="K35" s="74"/>
    </row>
    <row r="36" spans="1:11" ht="10.8" thickBot="1" x14ac:dyDescent="0.25">
      <c r="A36" s="19"/>
      <c r="B36" s="75" t="s">
        <v>50</v>
      </c>
      <c r="C36" s="76" t="s">
        <v>49</v>
      </c>
      <c r="D36" s="77">
        <f t="shared" si="2"/>
        <v>2382.6882477128765</v>
      </c>
      <c r="E36" s="77">
        <f t="shared" si="2"/>
        <v>5956.720619282195</v>
      </c>
      <c r="F36" s="77">
        <f t="shared" si="2"/>
        <v>9530.7529908515098</v>
      </c>
      <c r="G36" s="77">
        <f t="shared" si="2"/>
        <v>13104.785362420826</v>
      </c>
      <c r="H36" s="77">
        <f t="shared" si="2"/>
        <v>16678.817733990141</v>
      </c>
      <c r="I36" s="77">
        <f t="shared" si="2"/>
        <v>20252.850105559461</v>
      </c>
      <c r="J36" s="77">
        <f t="shared" si="2"/>
        <v>23826.88247712878</v>
      </c>
      <c r="K36" s="78"/>
    </row>
    <row r="37" spans="1:11" x14ac:dyDescent="0.2">
      <c r="A37" s="6"/>
      <c r="B37" s="79"/>
      <c r="C37" s="80" t="s">
        <v>54</v>
      </c>
      <c r="D37" s="81">
        <f t="shared" ref="D37:J37" si="3">D31</f>
        <v>794.22941590429218</v>
      </c>
      <c r="E37" s="81">
        <f t="shared" si="3"/>
        <v>1985.5735397607314</v>
      </c>
      <c r="F37" s="81">
        <f t="shared" si="3"/>
        <v>3176.9176636171696</v>
      </c>
      <c r="G37" s="81">
        <f t="shared" si="3"/>
        <v>4368.2617874736088</v>
      </c>
      <c r="H37" s="81">
        <f t="shared" si="3"/>
        <v>5559.605911330048</v>
      </c>
      <c r="I37" s="81">
        <f t="shared" si="3"/>
        <v>6750.9500351864872</v>
      </c>
      <c r="J37" s="81">
        <f t="shared" si="3"/>
        <v>7942.2941590429264</v>
      </c>
      <c r="K37" s="82"/>
    </row>
    <row r="38" spans="1:11" ht="11.4" x14ac:dyDescent="0.2">
      <c r="A38" s="11"/>
      <c r="B38" s="83"/>
      <c r="C38" s="84" t="s">
        <v>55</v>
      </c>
      <c r="D38" s="85">
        <f t="shared" ref="D38:J38" si="4">D37/100*20</f>
        <v>158.84588318085844</v>
      </c>
      <c r="E38" s="86">
        <f t="shared" si="4"/>
        <v>397.11470795214632</v>
      </c>
      <c r="F38" s="86">
        <f t="shared" si="4"/>
        <v>635.38353272343397</v>
      </c>
      <c r="G38" s="86">
        <f t="shared" si="4"/>
        <v>873.65235749472174</v>
      </c>
      <c r="H38" s="86">
        <f t="shared" si="4"/>
        <v>1111.9211822660095</v>
      </c>
      <c r="I38" s="86">
        <f t="shared" si="4"/>
        <v>1350.1900070372974</v>
      </c>
      <c r="J38" s="86">
        <f t="shared" si="4"/>
        <v>1588.4588318085853</v>
      </c>
      <c r="K38" s="82"/>
    </row>
    <row r="39" spans="1:11" ht="13.2" x14ac:dyDescent="0.25">
      <c r="A39" s="19"/>
      <c r="B39" s="87"/>
      <c r="C39" s="88" t="s">
        <v>56</v>
      </c>
      <c r="D39" s="85">
        <f t="shared" ref="D39:J39" si="5">D37/100*40</f>
        <v>317.69176636171687</v>
      </c>
      <c r="E39" s="86">
        <f t="shared" si="5"/>
        <v>794.22941590429264</v>
      </c>
      <c r="F39" s="86">
        <f t="shared" si="5"/>
        <v>1270.7670654468679</v>
      </c>
      <c r="G39" s="86">
        <f t="shared" si="5"/>
        <v>1747.3047149894435</v>
      </c>
      <c r="H39" s="86">
        <f t="shared" si="5"/>
        <v>2223.842364532019</v>
      </c>
      <c r="I39" s="86">
        <f t="shared" si="5"/>
        <v>2700.3800140745948</v>
      </c>
      <c r="J39" s="86">
        <f t="shared" si="5"/>
        <v>3176.9176636171705</v>
      </c>
      <c r="K39" s="82"/>
    </row>
    <row r="40" spans="1:11" ht="11.4" x14ac:dyDescent="0.2">
      <c r="A40" s="19"/>
      <c r="B40" s="89"/>
      <c r="C40" s="84" t="s">
        <v>57</v>
      </c>
      <c r="D40" s="85">
        <f t="shared" ref="D40:J40" si="6">D37/100*40</f>
        <v>317.69176636171687</v>
      </c>
      <c r="E40" s="86">
        <f t="shared" si="6"/>
        <v>794.22941590429264</v>
      </c>
      <c r="F40" s="86">
        <f t="shared" si="6"/>
        <v>1270.7670654468679</v>
      </c>
      <c r="G40" s="86">
        <f t="shared" si="6"/>
        <v>1747.3047149894435</v>
      </c>
      <c r="H40" s="86">
        <f t="shared" si="6"/>
        <v>2223.842364532019</v>
      </c>
      <c r="I40" s="86">
        <f t="shared" si="6"/>
        <v>2700.3800140745948</v>
      </c>
      <c r="J40" s="86">
        <f t="shared" si="6"/>
        <v>3176.9176636171705</v>
      </c>
      <c r="K40" s="82"/>
    </row>
    <row r="41" spans="1:11" s="96" customFormat="1" ht="11.4" x14ac:dyDescent="0.2">
      <c r="A41" s="90"/>
      <c r="B41" s="91"/>
      <c r="C41" s="92" t="s">
        <v>58</v>
      </c>
      <c r="D41" s="93">
        <f>D37/100*4</f>
        <v>31.769176636171686</v>
      </c>
      <c r="E41" s="94">
        <f>E37/100*5</f>
        <v>99.27867698803658</v>
      </c>
      <c r="F41" s="94">
        <f>F37/100*6</f>
        <v>190.61505981703019</v>
      </c>
      <c r="G41" s="94">
        <f>F37/100*7</f>
        <v>222.38423645320188</v>
      </c>
      <c r="H41" s="94">
        <f>F37/100*8</f>
        <v>254.15341308937357</v>
      </c>
      <c r="I41" s="94">
        <f>F37/100*9</f>
        <v>285.92258972554527</v>
      </c>
      <c r="J41" s="94">
        <f>F37/100*10</f>
        <v>317.69176636171699</v>
      </c>
      <c r="K41" s="95"/>
    </row>
    <row r="42" spans="1:11" ht="11.4" x14ac:dyDescent="0.2">
      <c r="A42" s="19"/>
      <c r="B42" s="89"/>
      <c r="C42" s="97" t="s">
        <v>59</v>
      </c>
      <c r="D42" s="98">
        <f t="shared" ref="D42:J42" si="7">D37+D41</f>
        <v>825.99859254046385</v>
      </c>
      <c r="E42" s="99">
        <f t="shared" si="7"/>
        <v>2084.8522167487681</v>
      </c>
      <c r="F42" s="99">
        <f t="shared" si="7"/>
        <v>3367.5327234341999</v>
      </c>
      <c r="G42" s="99">
        <f t="shared" si="7"/>
        <v>4590.6460239268108</v>
      </c>
      <c r="H42" s="99">
        <f t="shared" si="7"/>
        <v>5813.7593244194213</v>
      </c>
      <c r="I42" s="99">
        <f t="shared" si="7"/>
        <v>7036.8726249120327</v>
      </c>
      <c r="J42" s="99">
        <f t="shared" si="7"/>
        <v>8259.9859254046441</v>
      </c>
      <c r="K42" s="100"/>
    </row>
    <row r="43" spans="1:11" ht="11.4" x14ac:dyDescent="0.2">
      <c r="A43" s="19"/>
      <c r="B43" s="101"/>
      <c r="C43" s="102" t="s">
        <v>60</v>
      </c>
      <c r="D43" s="103">
        <f>D35*D28</f>
        <v>953.07529908515062</v>
      </c>
      <c r="E43" s="103">
        <f t="shared" ref="E43:J43" si="8">E35*E28</f>
        <v>2978.360309641097</v>
      </c>
      <c r="F43" s="103">
        <f t="shared" si="8"/>
        <v>5718.4517945109055</v>
      </c>
      <c r="G43" s="103">
        <f t="shared" si="8"/>
        <v>9173.3497536945797</v>
      </c>
      <c r="H43" s="103">
        <f t="shared" si="8"/>
        <v>13343.054187192116</v>
      </c>
      <c r="I43" s="103">
        <f t="shared" si="8"/>
        <v>18227.565095003516</v>
      </c>
      <c r="J43" s="103">
        <f t="shared" si="8"/>
        <v>23826.88247712878</v>
      </c>
      <c r="K43" s="104"/>
    </row>
    <row r="44" spans="1:11" ht="11.4" x14ac:dyDescent="0.2">
      <c r="A44" s="19"/>
      <c r="B44" s="101"/>
      <c r="C44" s="102" t="s">
        <v>61</v>
      </c>
      <c r="D44" s="105">
        <f>D35+D43</f>
        <v>24779.957776213916</v>
      </c>
      <c r="E44" s="105">
        <f t="shared" ref="E44:J44" si="9">E35+E43</f>
        <v>62545.566502463036</v>
      </c>
      <c r="F44" s="105">
        <f t="shared" si="9"/>
        <v>101025.981703026</v>
      </c>
      <c r="G44" s="105">
        <f t="shared" si="9"/>
        <v>140221.20337790286</v>
      </c>
      <c r="H44" s="105">
        <f t="shared" si="9"/>
        <v>180131.23152709357</v>
      </c>
      <c r="I44" s="105">
        <f t="shared" si="9"/>
        <v>220756.06615059814</v>
      </c>
      <c r="J44" s="105">
        <f t="shared" si="9"/>
        <v>262095.70724841658</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283.6533628229617</v>
      </c>
      <c r="F46" s="114">
        <f>E46*C7</f>
        <v>3971.1470795214636</v>
      </c>
      <c r="G46" s="115"/>
      <c r="H46" s="114">
        <f>F46*C8</f>
        <v>119134.41238564391</v>
      </c>
      <c r="I46" s="116">
        <f>E26</f>
        <v>47653.764954257567</v>
      </c>
      <c r="J46" s="117">
        <f>F26</f>
        <v>71480.647431386344</v>
      </c>
      <c r="K46" s="19"/>
    </row>
    <row r="47" spans="1:11" ht="13.8" thickBot="1" x14ac:dyDescent="0.3">
      <c r="A47" s="118" t="str">
        <f t="shared" ref="A47:B49" si="10">A6</f>
        <v>Per Month /US$</v>
      </c>
      <c r="B47" s="119">
        <f t="shared" si="10"/>
        <v>403.07142857142856</v>
      </c>
      <c r="C47" s="27">
        <v>1</v>
      </c>
      <c r="D47" s="120"/>
      <c r="E47" s="121"/>
      <c r="F47" s="121"/>
      <c r="G47" s="122"/>
      <c r="H47" s="123" t="s">
        <v>11</v>
      </c>
      <c r="I47" s="124" t="s">
        <v>20</v>
      </c>
      <c r="J47" s="124" t="s">
        <v>13</v>
      </c>
      <c r="K47" s="25"/>
    </row>
    <row r="48" spans="1:11" ht="13.8" thickBot="1" x14ac:dyDescent="0.3">
      <c r="A48" s="118" t="str">
        <f t="shared" si="10"/>
        <v>Per Year /US$</v>
      </c>
      <c r="B48" s="119">
        <f t="shared" si="10"/>
        <v>5643</v>
      </c>
      <c r="C48" s="27">
        <v>14</v>
      </c>
      <c r="D48" s="125"/>
      <c r="E48" s="126"/>
      <c r="F48" s="126"/>
      <c r="G48" s="126"/>
      <c r="H48" s="127"/>
      <c r="I48" s="127"/>
      <c r="J48" s="127"/>
      <c r="K48" s="44"/>
    </row>
    <row r="49" spans="1:11" ht="13.8" thickBot="1" x14ac:dyDescent="0.3">
      <c r="A49" s="118" t="str">
        <f t="shared" si="10"/>
        <v>Per 30 Years /US$</v>
      </c>
      <c r="B49" s="119">
        <f t="shared" si="10"/>
        <v>169290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170.19201769377702</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51.057605308133105</v>
      </c>
      <c r="E52" s="39">
        <f>F10/100*15</f>
        <v>25.528802654066553</v>
      </c>
      <c r="F52" s="39">
        <f>F10/100*10</f>
        <v>17.019201769377702</v>
      </c>
      <c r="G52" s="39">
        <f>F10/100*15</f>
        <v>25.528802654066553</v>
      </c>
      <c r="H52" s="39">
        <f>F10/100*8</f>
        <v>13.615361415502161</v>
      </c>
      <c r="I52" s="39">
        <f>F10/100*6</f>
        <v>10.21152106162662</v>
      </c>
      <c r="J52" s="39">
        <f>F10/100*6</f>
        <v>10.21152106162662</v>
      </c>
      <c r="K52" s="39">
        <f>F10/100*10</f>
        <v>17.019201769377702</v>
      </c>
    </row>
    <row r="53" spans="1:11" x14ac:dyDescent="0.2">
      <c r="A53" s="138"/>
      <c r="B53" s="139"/>
      <c r="C53" s="38" t="s">
        <v>26</v>
      </c>
      <c r="D53" s="39">
        <f t="shared" ref="D53:K53" si="11">D52*2</f>
        <v>102.11521061626621</v>
      </c>
      <c r="E53" s="39">
        <f t="shared" si="11"/>
        <v>51.057605308133105</v>
      </c>
      <c r="F53" s="39">
        <f t="shared" si="11"/>
        <v>34.038403538755404</v>
      </c>
      <c r="G53" s="39">
        <f t="shared" si="11"/>
        <v>51.057605308133105</v>
      </c>
      <c r="H53" s="39">
        <f t="shared" si="11"/>
        <v>27.230722831004321</v>
      </c>
      <c r="I53" s="39">
        <f t="shared" si="11"/>
        <v>20.423042123253239</v>
      </c>
      <c r="J53" s="39">
        <f t="shared" si="11"/>
        <v>20.423042123253239</v>
      </c>
      <c r="K53" s="39">
        <f t="shared" si="11"/>
        <v>34.038403538755404</v>
      </c>
    </row>
    <row r="54" spans="1:11" x14ac:dyDescent="0.2">
      <c r="A54" s="138"/>
      <c r="B54" s="139"/>
      <c r="C54" s="38" t="s">
        <v>27</v>
      </c>
      <c r="D54" s="39">
        <f t="shared" ref="D54:K54" si="12">D52*3</f>
        <v>153.17281592439932</v>
      </c>
      <c r="E54" s="39">
        <f t="shared" si="12"/>
        <v>76.586407962199658</v>
      </c>
      <c r="F54" s="39">
        <f t="shared" si="12"/>
        <v>51.057605308133105</v>
      </c>
      <c r="G54" s="39">
        <f t="shared" si="12"/>
        <v>76.586407962199658</v>
      </c>
      <c r="H54" s="39">
        <f t="shared" si="12"/>
        <v>40.846084246506479</v>
      </c>
      <c r="I54" s="39">
        <f t="shared" si="12"/>
        <v>30.634563184879859</v>
      </c>
      <c r="J54" s="39">
        <f t="shared" si="12"/>
        <v>30.634563184879859</v>
      </c>
      <c r="K54" s="39">
        <f t="shared" si="12"/>
        <v>51.057605308133105</v>
      </c>
    </row>
    <row r="55" spans="1:11" x14ac:dyDescent="0.2">
      <c r="A55" s="138"/>
      <c r="B55" s="139"/>
      <c r="C55" s="38" t="s">
        <v>28</v>
      </c>
      <c r="D55" s="39">
        <f t="shared" ref="D55:K55" si="13">D52*6</f>
        <v>306.34563184879863</v>
      </c>
      <c r="E55" s="39">
        <f t="shared" si="13"/>
        <v>153.17281592439932</v>
      </c>
      <c r="F55" s="39">
        <f t="shared" si="13"/>
        <v>102.11521061626621</v>
      </c>
      <c r="G55" s="39">
        <f t="shared" si="13"/>
        <v>153.17281592439932</v>
      </c>
      <c r="H55" s="39">
        <f t="shared" si="13"/>
        <v>81.692168493012957</v>
      </c>
      <c r="I55" s="39">
        <f t="shared" si="13"/>
        <v>61.269126369759718</v>
      </c>
      <c r="J55" s="39">
        <f t="shared" si="13"/>
        <v>61.269126369759718</v>
      </c>
      <c r="K55" s="39">
        <f t="shared" si="13"/>
        <v>102.11521061626621</v>
      </c>
    </row>
    <row r="56" spans="1:11" x14ac:dyDescent="0.2">
      <c r="A56" s="138"/>
      <c r="B56" s="139"/>
      <c r="C56" s="38" t="s">
        <v>29</v>
      </c>
      <c r="D56" s="39">
        <f t="shared" ref="D56:K56" si="14">D52*12</f>
        <v>612.69126369759726</v>
      </c>
      <c r="E56" s="39">
        <f t="shared" si="14"/>
        <v>306.34563184879863</v>
      </c>
      <c r="F56" s="39">
        <f t="shared" si="14"/>
        <v>204.23042123253242</v>
      </c>
      <c r="G56" s="39">
        <f t="shared" si="14"/>
        <v>306.34563184879863</v>
      </c>
      <c r="H56" s="39">
        <f t="shared" si="14"/>
        <v>163.38433698602591</v>
      </c>
      <c r="I56" s="39">
        <f t="shared" si="14"/>
        <v>122.53825273951944</v>
      </c>
      <c r="J56" s="39">
        <f t="shared" si="14"/>
        <v>122.53825273951944</v>
      </c>
      <c r="K56" s="39">
        <f t="shared" si="14"/>
        <v>204.23042123253242</v>
      </c>
    </row>
    <row r="57" spans="1:11" x14ac:dyDescent="0.2">
      <c r="A57" s="138"/>
      <c r="B57" s="139"/>
      <c r="C57" s="40" t="s">
        <v>30</v>
      </c>
      <c r="D57" s="140">
        <f t="shared" ref="D57:K57" si="15">D52*14</f>
        <v>714.80647431386342</v>
      </c>
      <c r="E57" s="140">
        <f t="shared" si="15"/>
        <v>357.40323715693171</v>
      </c>
      <c r="F57" s="140">
        <f t="shared" si="15"/>
        <v>238.26882477128783</v>
      </c>
      <c r="G57" s="140">
        <f t="shared" si="15"/>
        <v>357.40323715693171</v>
      </c>
      <c r="H57" s="140">
        <f t="shared" si="15"/>
        <v>190.61505981703024</v>
      </c>
      <c r="I57" s="140">
        <f t="shared" si="15"/>
        <v>142.96129486277266</v>
      </c>
      <c r="J57" s="140">
        <f t="shared" si="15"/>
        <v>142.96129486277266</v>
      </c>
      <c r="K57" s="140">
        <f t="shared" si="15"/>
        <v>238.26882477128783</v>
      </c>
    </row>
    <row r="58" spans="1:11" x14ac:dyDescent="0.2">
      <c r="A58" s="138"/>
      <c r="B58" s="139"/>
      <c r="C58" s="38" t="s">
        <v>31</v>
      </c>
      <c r="D58" s="39">
        <f t="shared" ref="D58:K58" si="16">D57*2</f>
        <v>1429.6129486277268</v>
      </c>
      <c r="E58" s="39">
        <f t="shared" si="16"/>
        <v>714.80647431386342</v>
      </c>
      <c r="F58" s="39">
        <f t="shared" si="16"/>
        <v>476.53764954257565</v>
      </c>
      <c r="G58" s="39">
        <f t="shared" si="16"/>
        <v>714.80647431386342</v>
      </c>
      <c r="H58" s="39">
        <f t="shared" si="16"/>
        <v>381.23011963406049</v>
      </c>
      <c r="I58" s="39">
        <f t="shared" si="16"/>
        <v>285.92258972554532</v>
      </c>
      <c r="J58" s="39">
        <f t="shared" si="16"/>
        <v>285.92258972554532</v>
      </c>
      <c r="K58" s="39">
        <f t="shared" si="16"/>
        <v>476.53764954257565</v>
      </c>
    </row>
    <row r="59" spans="1:11" x14ac:dyDescent="0.2">
      <c r="A59" s="138"/>
      <c r="B59" s="139"/>
      <c r="C59" s="38" t="s">
        <v>32</v>
      </c>
      <c r="D59" s="39">
        <f t="shared" ref="D59:K59" si="17">D58+D57</f>
        <v>2144.4194229415903</v>
      </c>
      <c r="E59" s="39">
        <f t="shared" si="17"/>
        <v>1072.2097114707951</v>
      </c>
      <c r="F59" s="39">
        <f t="shared" si="17"/>
        <v>714.80647431386342</v>
      </c>
      <c r="G59" s="39">
        <f t="shared" si="17"/>
        <v>1072.2097114707951</v>
      </c>
      <c r="H59" s="39">
        <f t="shared" si="17"/>
        <v>571.84517945109076</v>
      </c>
      <c r="I59" s="39">
        <f t="shared" si="17"/>
        <v>428.88388458831798</v>
      </c>
      <c r="J59" s="39">
        <f t="shared" si="17"/>
        <v>428.88388458831798</v>
      </c>
      <c r="K59" s="39">
        <f t="shared" si="17"/>
        <v>714.80647431386342</v>
      </c>
    </row>
    <row r="60" spans="1:11" x14ac:dyDescent="0.2">
      <c r="A60" s="138"/>
      <c r="B60" s="139"/>
      <c r="C60" s="38" t="s">
        <v>33</v>
      </c>
      <c r="D60" s="39">
        <f>D58+D58</f>
        <v>2859.2258972554537</v>
      </c>
      <c r="E60" s="39">
        <f t="shared" ref="E60:K60" si="18">E59+E57</f>
        <v>1429.6129486277268</v>
      </c>
      <c r="F60" s="39">
        <f t="shared" si="18"/>
        <v>953.0752990851513</v>
      </c>
      <c r="G60" s="39">
        <f t="shared" si="18"/>
        <v>1429.6129486277268</v>
      </c>
      <c r="H60" s="39">
        <f t="shared" si="18"/>
        <v>762.46023926812097</v>
      </c>
      <c r="I60" s="39">
        <f t="shared" si="18"/>
        <v>571.84517945109064</v>
      </c>
      <c r="J60" s="39">
        <f t="shared" si="18"/>
        <v>571.84517945109064</v>
      </c>
      <c r="K60" s="39">
        <f t="shared" si="18"/>
        <v>953.0752990851513</v>
      </c>
    </row>
    <row r="61" spans="1:11" x14ac:dyDescent="0.2">
      <c r="A61" s="138"/>
      <c r="B61" s="139"/>
      <c r="C61" s="38" t="s">
        <v>34</v>
      </c>
      <c r="D61" s="39">
        <f>D59+D58</f>
        <v>3574.0323715693171</v>
      </c>
      <c r="E61" s="39">
        <f t="shared" ref="E61:K61" si="19">E60+E57</f>
        <v>1787.0161857846585</v>
      </c>
      <c r="F61" s="39">
        <f t="shared" si="19"/>
        <v>1191.3441238564392</v>
      </c>
      <c r="G61" s="39">
        <f t="shared" si="19"/>
        <v>1787.0161857846585</v>
      </c>
      <c r="H61" s="39">
        <f t="shared" si="19"/>
        <v>953.07529908515119</v>
      </c>
      <c r="I61" s="39">
        <f t="shared" si="19"/>
        <v>714.8064743138633</v>
      </c>
      <c r="J61" s="39">
        <f t="shared" si="19"/>
        <v>714.8064743138633</v>
      </c>
      <c r="K61" s="39">
        <f t="shared" si="19"/>
        <v>1191.3441238564392</v>
      </c>
    </row>
    <row r="62" spans="1:11" x14ac:dyDescent="0.2">
      <c r="A62" s="138"/>
      <c r="B62" s="139"/>
      <c r="C62" s="38" t="s">
        <v>35</v>
      </c>
      <c r="D62" s="39">
        <f>D59+D59</f>
        <v>4288.8388458831805</v>
      </c>
      <c r="E62" s="39">
        <f t="shared" ref="E62:K62" si="20">E61+E57</f>
        <v>2144.4194229415903</v>
      </c>
      <c r="F62" s="39">
        <f t="shared" si="20"/>
        <v>1429.6129486277271</v>
      </c>
      <c r="G62" s="39">
        <f t="shared" si="20"/>
        <v>2144.4194229415903</v>
      </c>
      <c r="H62" s="39">
        <f t="shared" si="20"/>
        <v>1143.6903589021815</v>
      </c>
      <c r="I62" s="39">
        <f t="shared" si="20"/>
        <v>857.76776917663597</v>
      </c>
      <c r="J62" s="39">
        <f t="shared" si="20"/>
        <v>857.76776917663597</v>
      </c>
      <c r="K62" s="39">
        <f t="shared" si="20"/>
        <v>1429.6129486277271</v>
      </c>
    </row>
    <row r="63" spans="1:11" x14ac:dyDescent="0.2">
      <c r="A63" s="138"/>
      <c r="B63" s="139"/>
      <c r="C63" s="38" t="s">
        <v>36</v>
      </c>
      <c r="D63" s="39">
        <f>D59+D60</f>
        <v>5003.6453201970435</v>
      </c>
      <c r="E63" s="39">
        <f t="shared" ref="E63:K63" si="21">E62+E57</f>
        <v>2501.8226600985217</v>
      </c>
      <c r="F63" s="39">
        <f t="shared" si="21"/>
        <v>1667.8817733990149</v>
      </c>
      <c r="G63" s="39">
        <f t="shared" si="21"/>
        <v>2501.8226600985217</v>
      </c>
      <c r="H63" s="39">
        <f t="shared" si="21"/>
        <v>1334.3054187192117</v>
      </c>
      <c r="I63" s="39">
        <f t="shared" si="21"/>
        <v>1000.7290640394086</v>
      </c>
      <c r="J63" s="39">
        <f t="shared" si="21"/>
        <v>1000.7290640394086</v>
      </c>
      <c r="K63" s="39">
        <f t="shared" si="21"/>
        <v>1667.8817733990149</v>
      </c>
    </row>
    <row r="64" spans="1:11" x14ac:dyDescent="0.2">
      <c r="A64" s="138"/>
      <c r="B64" s="139"/>
      <c r="C64" s="38" t="s">
        <v>37</v>
      </c>
      <c r="D64" s="39">
        <f t="shared" ref="D64:K64" si="22">D63+D57</f>
        <v>5718.4517945109073</v>
      </c>
      <c r="E64" s="39">
        <f t="shared" si="22"/>
        <v>2859.2258972554537</v>
      </c>
      <c r="F64" s="39">
        <f t="shared" si="22"/>
        <v>1906.1505981703028</v>
      </c>
      <c r="G64" s="39">
        <f t="shared" si="22"/>
        <v>2859.2258972554537</v>
      </c>
      <c r="H64" s="39">
        <f t="shared" si="22"/>
        <v>1524.9204785362419</v>
      </c>
      <c r="I64" s="39">
        <f t="shared" si="22"/>
        <v>1143.6903589021813</v>
      </c>
      <c r="J64" s="39">
        <f t="shared" si="22"/>
        <v>1143.6903589021813</v>
      </c>
      <c r="K64" s="39">
        <f t="shared" si="22"/>
        <v>1906.1505981703028</v>
      </c>
    </row>
    <row r="65" spans="1:11" x14ac:dyDescent="0.2">
      <c r="A65" s="138"/>
      <c r="B65" s="139"/>
      <c r="C65" s="38" t="s">
        <v>38</v>
      </c>
      <c r="D65" s="39">
        <f t="shared" ref="D65:K65" si="23">D64+D57</f>
        <v>6433.2582688247712</v>
      </c>
      <c r="E65" s="39">
        <f t="shared" si="23"/>
        <v>3216.6291344123856</v>
      </c>
      <c r="F65" s="39">
        <f t="shared" si="23"/>
        <v>2144.4194229415907</v>
      </c>
      <c r="G65" s="39">
        <f t="shared" si="23"/>
        <v>3216.6291344123856</v>
      </c>
      <c r="H65" s="39">
        <f t="shared" si="23"/>
        <v>1715.5355383532722</v>
      </c>
      <c r="I65" s="39">
        <f t="shared" si="23"/>
        <v>1286.6516537649541</v>
      </c>
      <c r="J65" s="39">
        <f t="shared" si="23"/>
        <v>1286.6516537649541</v>
      </c>
      <c r="K65" s="39">
        <f t="shared" si="23"/>
        <v>2144.4194229415907</v>
      </c>
    </row>
    <row r="66" spans="1:11" x14ac:dyDescent="0.2">
      <c r="A66" s="138"/>
      <c r="B66" s="139"/>
      <c r="C66" s="38" t="s">
        <v>39</v>
      </c>
      <c r="D66" s="39">
        <f t="shared" ref="D66:K66" si="24">D65+D57</f>
        <v>7148.0647431386351</v>
      </c>
      <c r="E66" s="39">
        <f t="shared" si="24"/>
        <v>3574.0323715693175</v>
      </c>
      <c r="F66" s="39">
        <f t="shared" si="24"/>
        <v>2382.6882477128784</v>
      </c>
      <c r="G66" s="39">
        <f t="shared" si="24"/>
        <v>3574.0323715693175</v>
      </c>
      <c r="H66" s="39">
        <f t="shared" si="24"/>
        <v>1906.1505981703024</v>
      </c>
      <c r="I66" s="39">
        <f t="shared" si="24"/>
        <v>1429.6129486277268</v>
      </c>
      <c r="J66" s="39">
        <f t="shared" si="24"/>
        <v>1429.6129486277268</v>
      </c>
      <c r="K66" s="39">
        <f t="shared" si="24"/>
        <v>2382.6882477128784</v>
      </c>
    </row>
    <row r="67" spans="1:11" x14ac:dyDescent="0.2">
      <c r="A67" s="138"/>
      <c r="B67" s="139"/>
      <c r="C67" s="38" t="s">
        <v>40</v>
      </c>
      <c r="D67" s="39">
        <f t="shared" ref="D67:K67" si="25">D66*2</f>
        <v>14296.12948627727</v>
      </c>
      <c r="E67" s="39">
        <f t="shared" si="25"/>
        <v>7148.0647431386351</v>
      </c>
      <c r="F67" s="39">
        <f t="shared" si="25"/>
        <v>4765.3764954257567</v>
      </c>
      <c r="G67" s="39">
        <f t="shared" si="25"/>
        <v>7148.0647431386351</v>
      </c>
      <c r="H67" s="39">
        <f t="shared" si="25"/>
        <v>3812.3011963406047</v>
      </c>
      <c r="I67" s="39">
        <f t="shared" si="25"/>
        <v>2859.2258972554537</v>
      </c>
      <c r="J67" s="39">
        <f t="shared" si="25"/>
        <v>2859.2258972554537</v>
      </c>
      <c r="K67" s="39">
        <f t="shared" si="25"/>
        <v>4765.3764954257567</v>
      </c>
    </row>
    <row r="68" spans="1:11" x14ac:dyDescent="0.2">
      <c r="A68" s="130"/>
      <c r="B68" s="106"/>
      <c r="C68" s="42" t="s">
        <v>41</v>
      </c>
      <c r="D68" s="39">
        <f t="shared" ref="D68:K68" si="26">D67+D66</f>
        <v>21444.194229415905</v>
      </c>
      <c r="E68" s="39">
        <f t="shared" si="26"/>
        <v>10722.097114707953</v>
      </c>
      <c r="F68" s="39">
        <f t="shared" si="26"/>
        <v>7148.0647431386351</v>
      </c>
      <c r="G68" s="39">
        <f t="shared" si="26"/>
        <v>10722.097114707953</v>
      </c>
      <c r="H68" s="39">
        <f t="shared" si="26"/>
        <v>5718.4517945109073</v>
      </c>
      <c r="I68" s="39">
        <f t="shared" si="26"/>
        <v>4288.8388458831805</v>
      </c>
      <c r="J68" s="39">
        <f t="shared" si="26"/>
        <v>4288.8388458831805</v>
      </c>
      <c r="K68" s="39">
        <f t="shared" si="26"/>
        <v>7148.0647431386351</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Swaziland</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86</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278.67698803659391</v>
      </c>
      <c r="F5" s="15">
        <f>E5*14</f>
        <v>3901.4778325123148</v>
      </c>
      <c r="G5" s="16">
        <v>1</v>
      </c>
      <c r="H5" s="15">
        <f>F5*30</f>
        <v>117044.33497536945</v>
      </c>
      <c r="I5" s="17">
        <f>E26</f>
        <v>46817.73399014779</v>
      </c>
      <c r="J5" s="18">
        <f>F26</f>
        <v>70226.600985221681</v>
      </c>
      <c r="K5" s="19"/>
    </row>
    <row r="6" spans="1:11" ht="13.2" x14ac:dyDescent="0.25">
      <c r="A6" s="151" t="s">
        <v>9</v>
      </c>
      <c r="B6" s="159">
        <f>D5*C6</f>
        <v>396</v>
      </c>
      <c r="C6" s="233">
        <f>B7/C7</f>
        <v>396</v>
      </c>
      <c r="D6" s="20" t="s">
        <v>10</v>
      </c>
      <c r="E6" s="21"/>
      <c r="F6" s="21"/>
      <c r="G6" s="22">
        <v>39706</v>
      </c>
      <c r="H6" s="23" t="s">
        <v>11</v>
      </c>
      <c r="I6" s="24" t="s">
        <v>12</v>
      </c>
      <c r="J6" s="24" t="s">
        <v>13</v>
      </c>
      <c r="K6" s="25"/>
    </row>
    <row r="7" spans="1:11" ht="14.4" x14ac:dyDescent="0.3">
      <c r="A7" s="162" t="s">
        <v>14</v>
      </c>
      <c r="B7" s="26">
        <v>5544</v>
      </c>
      <c r="C7" s="27">
        <v>14</v>
      </c>
      <c r="D7"/>
      <c r="E7" s="28"/>
      <c r="F7"/>
      <c r="G7" s="29">
        <v>1.421</v>
      </c>
      <c r="H7"/>
      <c r="I7" s="30"/>
      <c r="J7"/>
      <c r="K7" s="31"/>
    </row>
    <row r="8" spans="1:11" ht="13.8" thickBot="1" x14ac:dyDescent="0.3">
      <c r="A8" s="150" t="s">
        <v>15</v>
      </c>
      <c r="B8" s="32">
        <f>B7*C8</f>
        <v>166320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278.67698803659391</v>
      </c>
      <c r="E10" s="39">
        <f>D10/100*40</f>
        <v>111.47079521463758</v>
      </c>
      <c r="F10" s="153">
        <f>D10/100*60</f>
        <v>167.20619282195636</v>
      </c>
      <c r="G10" s="155" t="s">
        <v>25</v>
      </c>
      <c r="H10" s="144">
        <f>E10/100*35</f>
        <v>39.014778325123153</v>
      </c>
      <c r="I10" s="39">
        <f>E10/100*10</f>
        <v>11.147079521463759</v>
      </c>
      <c r="J10" s="39">
        <f>E10/100*10</f>
        <v>11.147079521463759</v>
      </c>
      <c r="K10" s="39">
        <f>E10/100*45</f>
        <v>50.161857846586912</v>
      </c>
    </row>
    <row r="11" spans="1:11" x14ac:dyDescent="0.2">
      <c r="B11" s="19"/>
      <c r="C11" s="149" t="s">
        <v>26</v>
      </c>
      <c r="D11" s="144">
        <f>D10*2</f>
        <v>557.35397607318782</v>
      </c>
      <c r="E11" s="39">
        <f>E10*2</f>
        <v>222.94159042927515</v>
      </c>
      <c r="F11" s="153">
        <f>F10*2</f>
        <v>334.41238564391273</v>
      </c>
      <c r="G11" s="155" t="s">
        <v>26</v>
      </c>
      <c r="H11" s="144">
        <f>H10*2</f>
        <v>78.029556650246306</v>
      </c>
      <c r="I11" s="39">
        <f>I10*2</f>
        <v>22.294159042927518</v>
      </c>
      <c r="J11" s="39">
        <f>J10*2</f>
        <v>22.294159042927518</v>
      </c>
      <c r="K11" s="39">
        <f>K10*2</f>
        <v>100.32371569317382</v>
      </c>
    </row>
    <row r="12" spans="1:11" ht="14.4" x14ac:dyDescent="0.3">
      <c r="A12" s="145"/>
      <c r="B12" s="19"/>
      <c r="C12" s="149" t="s">
        <v>27</v>
      </c>
      <c r="D12" s="144">
        <f>D10*3</f>
        <v>836.03096410978173</v>
      </c>
      <c r="E12" s="39">
        <f>E10*3</f>
        <v>334.41238564391273</v>
      </c>
      <c r="F12" s="153">
        <f>F10*3</f>
        <v>501.61857846586906</v>
      </c>
      <c r="G12" s="155" t="s">
        <v>27</v>
      </c>
      <c r="H12" s="144">
        <f>H10*3</f>
        <v>117.04433497536945</v>
      </c>
      <c r="I12" s="39">
        <f>I10*3</f>
        <v>33.441238564391277</v>
      </c>
      <c r="J12" s="39">
        <f>J10*3</f>
        <v>33.441238564391277</v>
      </c>
      <c r="K12" s="39">
        <f>K10*3</f>
        <v>150.48557353976074</v>
      </c>
    </row>
    <row r="13" spans="1:11" x14ac:dyDescent="0.2">
      <c r="B13" s="19"/>
      <c r="C13" s="149" t="s">
        <v>28</v>
      </c>
      <c r="D13" s="144">
        <f>D10*6</f>
        <v>1672.0619282195635</v>
      </c>
      <c r="E13" s="39">
        <f>E10*6</f>
        <v>668.82477128782546</v>
      </c>
      <c r="F13" s="153">
        <f>F10*6</f>
        <v>1003.2371569317381</v>
      </c>
      <c r="G13" s="155" t="s">
        <v>28</v>
      </c>
      <c r="H13" s="144">
        <f>H10*6</f>
        <v>234.0886699507389</v>
      </c>
      <c r="I13" s="39">
        <f>I10*6</f>
        <v>66.882477128782554</v>
      </c>
      <c r="J13" s="39">
        <f>J10*6</f>
        <v>66.882477128782554</v>
      </c>
      <c r="K13" s="39">
        <f>K10*6</f>
        <v>300.97114707952147</v>
      </c>
    </row>
    <row r="14" spans="1:11" x14ac:dyDescent="0.2">
      <c r="A14" s="157"/>
      <c r="B14" s="147"/>
      <c r="C14" s="149" t="s">
        <v>29</v>
      </c>
      <c r="D14" s="144">
        <f>D10*12</f>
        <v>3344.1238564391269</v>
      </c>
      <c r="E14" s="39">
        <f>E10*12</f>
        <v>1337.6495425756509</v>
      </c>
      <c r="F14" s="153">
        <f>F10*12</f>
        <v>2006.4743138634763</v>
      </c>
      <c r="G14" s="155" t="s">
        <v>29</v>
      </c>
      <c r="H14" s="144">
        <f>H10*12</f>
        <v>468.17733990147781</v>
      </c>
      <c r="I14" s="39">
        <f>I10*12</f>
        <v>133.76495425756511</v>
      </c>
      <c r="J14" s="39">
        <f>J10*12</f>
        <v>133.76495425756511</v>
      </c>
      <c r="K14" s="39">
        <f>K10*12</f>
        <v>601.94229415904294</v>
      </c>
    </row>
    <row r="15" spans="1:11" x14ac:dyDescent="0.2">
      <c r="A15" s="157"/>
      <c r="B15" s="158"/>
      <c r="C15" s="160" t="s">
        <v>30</v>
      </c>
      <c r="D15" s="156">
        <f>D10*14</f>
        <v>3901.4778325123148</v>
      </c>
      <c r="E15" s="41">
        <f>E10*14</f>
        <v>1560.5911330049262</v>
      </c>
      <c r="F15" s="141">
        <f>F10*14</f>
        <v>2340.886699507389</v>
      </c>
      <c r="G15" s="143" t="s">
        <v>30</v>
      </c>
      <c r="H15" s="156">
        <f>H10*14</f>
        <v>546.20689655172418</v>
      </c>
      <c r="I15" s="41">
        <f>I10*14</f>
        <v>156.05911330049264</v>
      </c>
      <c r="J15" s="41">
        <f>J10*14</f>
        <v>156.05911330049264</v>
      </c>
      <c r="K15" s="41">
        <f>K10*14</f>
        <v>702.26600985221671</v>
      </c>
    </row>
    <row r="16" spans="1:11" ht="12.9" customHeight="1" x14ac:dyDescent="0.2">
      <c r="A16" s="157"/>
      <c r="B16" s="146"/>
      <c r="C16" s="149" t="s">
        <v>31</v>
      </c>
      <c r="D16" s="144">
        <f>D15*2</f>
        <v>7802.9556650246295</v>
      </c>
      <c r="E16" s="39">
        <f>E15*2</f>
        <v>3121.1822660098524</v>
      </c>
      <c r="F16" s="153">
        <f>F15*2</f>
        <v>4681.7733990147781</v>
      </c>
      <c r="G16" s="155" t="s">
        <v>31</v>
      </c>
      <c r="H16" s="144">
        <f>H15*2</f>
        <v>1092.4137931034484</v>
      </c>
      <c r="I16" s="39">
        <f>I15*2</f>
        <v>312.11822660098528</v>
      </c>
      <c r="J16" s="39">
        <f>J15*2</f>
        <v>312.11822660098528</v>
      </c>
      <c r="K16" s="39">
        <f>K15*2</f>
        <v>1404.5320197044334</v>
      </c>
    </row>
    <row r="17" spans="1:11" x14ac:dyDescent="0.2">
      <c r="B17" s="19"/>
      <c r="C17" s="149" t="s">
        <v>32</v>
      </c>
      <c r="D17" s="144">
        <f>D16+D15</f>
        <v>11704.433497536944</v>
      </c>
      <c r="E17" s="39">
        <f>E16+E15</f>
        <v>4681.773399014779</v>
      </c>
      <c r="F17" s="153">
        <f>F16+F15</f>
        <v>7022.6600985221667</v>
      </c>
      <c r="G17" s="155" t="s">
        <v>32</v>
      </c>
      <c r="H17" s="144">
        <f>H16+H15</f>
        <v>1638.6206896551726</v>
      </c>
      <c r="I17" s="39">
        <f>I16+I15</f>
        <v>468.17733990147792</v>
      </c>
      <c r="J17" s="39">
        <f>J16+J15</f>
        <v>468.17733990147792</v>
      </c>
      <c r="K17" s="39">
        <f>K16+K15</f>
        <v>2106.7980295566504</v>
      </c>
    </row>
    <row r="18" spans="1:11" x14ac:dyDescent="0.2">
      <c r="A18" s="138"/>
      <c r="B18" s="19"/>
      <c r="C18" s="149" t="s">
        <v>33</v>
      </c>
      <c r="D18" s="144">
        <f>D16*2</f>
        <v>15605.911330049259</v>
      </c>
      <c r="E18" s="39">
        <f>E16+E16</f>
        <v>6242.3645320197047</v>
      </c>
      <c r="F18" s="153">
        <f>F16+F16</f>
        <v>9363.5467980295562</v>
      </c>
      <c r="G18" s="155" t="s">
        <v>33</v>
      </c>
      <c r="H18" s="144">
        <f>H16+H16</f>
        <v>2184.8275862068967</v>
      </c>
      <c r="I18" s="39">
        <f>I16+I16</f>
        <v>624.23645320197056</v>
      </c>
      <c r="J18" s="39">
        <f>J16+J16</f>
        <v>624.23645320197056</v>
      </c>
      <c r="K18" s="39">
        <f>K16+K16</f>
        <v>2809.0640394088668</v>
      </c>
    </row>
    <row r="19" spans="1:11" x14ac:dyDescent="0.2">
      <c r="A19" s="138"/>
      <c r="B19" s="19"/>
      <c r="C19" s="149" t="s">
        <v>34</v>
      </c>
      <c r="D19" s="144">
        <f>D17+D16</f>
        <v>19507.389162561572</v>
      </c>
      <c r="E19" s="39">
        <f>E17+E16</f>
        <v>7802.9556650246313</v>
      </c>
      <c r="F19" s="153">
        <f>F16+F17</f>
        <v>11704.433497536946</v>
      </c>
      <c r="G19" s="155" t="s">
        <v>34</v>
      </c>
      <c r="H19" s="144">
        <f>H17+H16</f>
        <v>2731.0344827586209</v>
      </c>
      <c r="I19" s="39">
        <f>I16+I17</f>
        <v>780.2955665024632</v>
      </c>
      <c r="J19" s="39">
        <f>J16+J17</f>
        <v>780.2955665024632</v>
      </c>
      <c r="K19" s="39">
        <f>K18+K15</f>
        <v>3511.3300492610833</v>
      </c>
    </row>
    <row r="20" spans="1:11" x14ac:dyDescent="0.2">
      <c r="A20" s="138"/>
      <c r="B20" s="19"/>
      <c r="C20" s="149" t="s">
        <v>35</v>
      </c>
      <c r="D20" s="144">
        <f>D17*2</f>
        <v>23408.866995073888</v>
      </c>
      <c r="E20" s="39">
        <f>E17+E17</f>
        <v>9363.546798029558</v>
      </c>
      <c r="F20" s="153">
        <f>F17+F17</f>
        <v>14045.320197044333</v>
      </c>
      <c r="G20" s="155" t="s">
        <v>35</v>
      </c>
      <c r="H20" s="144">
        <f>H17+H17</f>
        <v>3277.2413793103451</v>
      </c>
      <c r="I20" s="39">
        <f>I17+I17</f>
        <v>936.35467980295584</v>
      </c>
      <c r="J20" s="39">
        <f>J17+J17</f>
        <v>936.35467980295584</v>
      </c>
      <c r="K20" s="39">
        <f>K19+K15</f>
        <v>4213.5960591132998</v>
      </c>
    </row>
    <row r="21" spans="1:11" x14ac:dyDescent="0.2">
      <c r="A21" s="138"/>
      <c r="B21" s="19"/>
      <c r="C21" s="149" t="s">
        <v>36</v>
      </c>
      <c r="D21" s="144">
        <f>D18+D17</f>
        <v>27310.344827586203</v>
      </c>
      <c r="E21" s="39">
        <f>E18+E17</f>
        <v>10924.137931034484</v>
      </c>
      <c r="F21" s="153">
        <f>F18+F17</f>
        <v>16386.206896551725</v>
      </c>
      <c r="G21" s="155" t="s">
        <v>36</v>
      </c>
      <c r="H21" s="144">
        <f>H17+H18</f>
        <v>3823.4482758620693</v>
      </c>
      <c r="I21" s="39">
        <f>I18+I17</f>
        <v>1092.4137931034484</v>
      </c>
      <c r="J21" s="39">
        <f>J18+J17</f>
        <v>1092.4137931034484</v>
      </c>
      <c r="K21" s="39">
        <f>K20+K15</f>
        <v>4915.8620689655163</v>
      </c>
    </row>
    <row r="22" spans="1:11" x14ac:dyDescent="0.2">
      <c r="A22" s="138"/>
      <c r="B22" s="19"/>
      <c r="C22" s="149" t="s">
        <v>37</v>
      </c>
      <c r="D22" s="144">
        <f>D18+D18</f>
        <v>31211.822660098518</v>
      </c>
      <c r="E22" s="39">
        <f>E18+E18</f>
        <v>12484.729064039409</v>
      </c>
      <c r="F22" s="153">
        <f>F18+F18</f>
        <v>18727.093596059112</v>
      </c>
      <c r="G22" s="155" t="s">
        <v>37</v>
      </c>
      <c r="H22" s="144">
        <f>H18+H18</f>
        <v>4369.6551724137935</v>
      </c>
      <c r="I22" s="39">
        <f>I18+I18</f>
        <v>1248.4729064039411</v>
      </c>
      <c r="J22" s="39">
        <f>J18+J18</f>
        <v>1248.4729064039411</v>
      </c>
      <c r="K22" s="39">
        <f>K21+K15</f>
        <v>5618.1280788177328</v>
      </c>
    </row>
    <row r="23" spans="1:11" x14ac:dyDescent="0.2">
      <c r="A23" s="138"/>
      <c r="B23" s="19"/>
      <c r="C23" s="149" t="s">
        <v>38</v>
      </c>
      <c r="D23" s="144">
        <f>D18+D19</f>
        <v>35113.300492610833</v>
      </c>
      <c r="E23" s="39">
        <f>E19+E18</f>
        <v>14045.320197044337</v>
      </c>
      <c r="F23" s="153">
        <f>F19+F18</f>
        <v>21067.9802955665</v>
      </c>
      <c r="G23" s="155" t="s">
        <v>38</v>
      </c>
      <c r="H23" s="144">
        <f>H18+H19</f>
        <v>4915.8620689655181</v>
      </c>
      <c r="I23" s="39">
        <f>I19+I18</f>
        <v>1404.5320197044339</v>
      </c>
      <c r="J23" s="39">
        <f>J19+J18</f>
        <v>1404.5320197044339</v>
      </c>
      <c r="K23" s="39">
        <f>K22+K15</f>
        <v>6320.3940886699493</v>
      </c>
    </row>
    <row r="24" spans="1:11" x14ac:dyDescent="0.2">
      <c r="A24" s="138"/>
      <c r="B24" s="19"/>
      <c r="C24" s="149" t="s">
        <v>39</v>
      </c>
      <c r="D24" s="144">
        <f>D15*10</f>
        <v>39014.778325123145</v>
      </c>
      <c r="E24" s="39">
        <f>E19+E19</f>
        <v>15605.911330049263</v>
      </c>
      <c r="F24" s="153">
        <f>F19+F19</f>
        <v>23408.866995073891</v>
      </c>
      <c r="G24" s="155" t="s">
        <v>39</v>
      </c>
      <c r="H24" s="144">
        <f>H19+H19</f>
        <v>5462.0689655172418</v>
      </c>
      <c r="I24" s="39">
        <f>I19+I19</f>
        <v>1560.5911330049264</v>
      </c>
      <c r="J24" s="39">
        <f>J19+J19</f>
        <v>1560.5911330049264</v>
      </c>
      <c r="K24" s="39">
        <f>K23+K15</f>
        <v>7022.6600985221658</v>
      </c>
    </row>
    <row r="25" spans="1:11" x14ac:dyDescent="0.2">
      <c r="A25" s="138"/>
      <c r="B25" s="19"/>
      <c r="C25" s="149" t="s">
        <v>40</v>
      </c>
      <c r="D25" s="144">
        <f>D24*2</f>
        <v>78029.55665024629</v>
      </c>
      <c r="E25" s="39">
        <f>E24*2</f>
        <v>31211.822660098525</v>
      </c>
      <c r="F25" s="153">
        <f>F24*2</f>
        <v>46817.733990147783</v>
      </c>
      <c r="G25" s="155" t="s">
        <v>40</v>
      </c>
      <c r="H25" s="144">
        <f>H24*2</f>
        <v>10924.137931034484</v>
      </c>
      <c r="I25" s="39">
        <f>I24*2</f>
        <v>3121.1822660098528</v>
      </c>
      <c r="J25" s="39">
        <f>J24*2</f>
        <v>3121.1822660098528</v>
      </c>
      <c r="K25" s="39">
        <f>K24*2</f>
        <v>14045.320197044332</v>
      </c>
    </row>
    <row r="26" spans="1:11" ht="10.8" thickBot="1" x14ac:dyDescent="0.25">
      <c r="A26" s="138"/>
      <c r="B26" s="25"/>
      <c r="C26" s="148" t="s">
        <v>41</v>
      </c>
      <c r="D26" s="144">
        <f>D25+D24</f>
        <v>117044.33497536943</v>
      </c>
      <c r="E26" s="39">
        <f>E25+E24</f>
        <v>46817.73399014779</v>
      </c>
      <c r="F26" s="153">
        <f>F25+F24</f>
        <v>70226.600985221681</v>
      </c>
      <c r="G26" s="154" t="s">
        <v>41</v>
      </c>
      <c r="H26" s="144">
        <f>H25+H24</f>
        <v>16386.206896551725</v>
      </c>
      <c r="I26" s="39">
        <f>I25+I24</f>
        <v>4681.773399014779</v>
      </c>
      <c r="J26" s="39">
        <f>J25+J24</f>
        <v>4681.773399014779</v>
      </c>
      <c r="K26" s="39">
        <f>K25+K24</f>
        <v>21067.980295566496</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117044.33497536943</v>
      </c>
      <c r="D29" s="51">
        <f>C29/100*4</f>
        <v>4681.7733990147772</v>
      </c>
      <c r="E29" s="51">
        <f>C29/100*5</f>
        <v>5852.216748768471</v>
      </c>
      <c r="F29" s="51">
        <f>C29/100*6</f>
        <v>7022.6600985221658</v>
      </c>
      <c r="G29" s="51">
        <f>C29/100*7</f>
        <v>8193.1034482758605</v>
      </c>
      <c r="H29" s="51">
        <f>C29/100*8</f>
        <v>9363.5467980295543</v>
      </c>
      <c r="I29" s="51">
        <f>C29/100*9</f>
        <v>10533.990147783248</v>
      </c>
      <c r="J29" s="51">
        <f>C29/100*10</f>
        <v>11704.433497536942</v>
      </c>
      <c r="K29" s="52"/>
    </row>
    <row r="30" spans="1:11" x14ac:dyDescent="0.2">
      <c r="A30" s="19"/>
      <c r="B30" s="53" t="s">
        <v>45</v>
      </c>
      <c r="C30" s="54" t="s">
        <v>46</v>
      </c>
      <c r="D30" s="55">
        <f>D15</f>
        <v>3901.4778325123148</v>
      </c>
      <c r="E30" s="55">
        <f>D15</f>
        <v>3901.4778325123148</v>
      </c>
      <c r="F30" s="55">
        <f>D15</f>
        <v>3901.4778325123148</v>
      </c>
      <c r="G30" s="55">
        <f>D15</f>
        <v>3901.4778325123148</v>
      </c>
      <c r="H30" s="55">
        <f>D15</f>
        <v>3901.4778325123148</v>
      </c>
      <c r="I30" s="55">
        <f>D15</f>
        <v>3901.4778325123148</v>
      </c>
      <c r="J30" s="55">
        <f>D15</f>
        <v>3901.4778325123148</v>
      </c>
      <c r="K30" s="52"/>
    </row>
    <row r="31" spans="1:11" x14ac:dyDescent="0.2">
      <c r="A31" s="19"/>
      <c r="B31" s="53" t="s">
        <v>47</v>
      </c>
      <c r="C31" s="56" t="s">
        <v>48</v>
      </c>
      <c r="D31" s="51">
        <f t="shared" ref="D31:J31" si="0">D29-D30</f>
        <v>780.29556650246241</v>
      </c>
      <c r="E31" s="51">
        <f t="shared" si="0"/>
        <v>1950.7389162561562</v>
      </c>
      <c r="F31" s="51">
        <f t="shared" si="0"/>
        <v>3121.182266009851</v>
      </c>
      <c r="G31" s="51">
        <f t="shared" si="0"/>
        <v>4291.6256157635453</v>
      </c>
      <c r="H31" s="51">
        <f t="shared" si="0"/>
        <v>5462.0689655172391</v>
      </c>
      <c r="I31" s="51">
        <f t="shared" si="0"/>
        <v>6632.512315270933</v>
      </c>
      <c r="J31" s="51">
        <f t="shared" si="0"/>
        <v>7802.9556650246268</v>
      </c>
      <c r="K31" s="52"/>
    </row>
    <row r="32" spans="1:11" ht="10.8" thickBot="1" x14ac:dyDescent="0.25">
      <c r="A32" s="19"/>
      <c r="B32" s="57"/>
      <c r="C32" s="453" t="s">
        <v>161</v>
      </c>
      <c r="D32" s="58">
        <f t="shared" ref="D32:J32" si="1">D31/100*10</f>
        <v>78.029556650246235</v>
      </c>
      <c r="E32" s="58">
        <f t="shared" si="1"/>
        <v>195.07389162561563</v>
      </c>
      <c r="F32" s="58">
        <f t="shared" si="1"/>
        <v>312.11822660098511</v>
      </c>
      <c r="G32" s="58">
        <f t="shared" si="1"/>
        <v>429.16256157635451</v>
      </c>
      <c r="H32" s="58">
        <f t="shared" si="1"/>
        <v>546.20689655172396</v>
      </c>
      <c r="I32" s="58">
        <f t="shared" si="1"/>
        <v>663.2512315270933</v>
      </c>
      <c r="J32" s="58">
        <f t="shared" si="1"/>
        <v>780.29556650246263</v>
      </c>
      <c r="K32" s="59"/>
    </row>
    <row r="33" spans="1:11" x14ac:dyDescent="0.2">
      <c r="A33" s="19"/>
      <c r="B33" s="60" t="s">
        <v>50</v>
      </c>
      <c r="C33" s="61" t="s">
        <v>51</v>
      </c>
      <c r="D33" s="62">
        <f t="shared" ref="D33:J36" si="2">D29*30</f>
        <v>140453.2019704433</v>
      </c>
      <c r="E33" s="62">
        <f t="shared" si="2"/>
        <v>175566.50246305414</v>
      </c>
      <c r="F33" s="62">
        <f t="shared" si="2"/>
        <v>210679.80295566499</v>
      </c>
      <c r="G33" s="62">
        <f t="shared" si="2"/>
        <v>245793.10344827583</v>
      </c>
      <c r="H33" s="62">
        <f t="shared" si="2"/>
        <v>280906.40394088661</v>
      </c>
      <c r="I33" s="62">
        <f t="shared" si="2"/>
        <v>316019.70443349745</v>
      </c>
      <c r="J33" s="63">
        <f t="shared" si="2"/>
        <v>351133.00492610829</v>
      </c>
      <c r="K33" s="64"/>
    </row>
    <row r="34" spans="1:11" x14ac:dyDescent="0.2">
      <c r="A34" s="19"/>
      <c r="B34" s="65" t="s">
        <v>50</v>
      </c>
      <c r="C34" s="66" t="s">
        <v>52</v>
      </c>
      <c r="D34" s="67">
        <f t="shared" si="2"/>
        <v>117044.33497536945</v>
      </c>
      <c r="E34" s="67">
        <f t="shared" si="2"/>
        <v>117044.33497536945</v>
      </c>
      <c r="F34" s="67">
        <f t="shared" si="2"/>
        <v>117044.33497536945</v>
      </c>
      <c r="G34" s="67">
        <f t="shared" si="2"/>
        <v>117044.33497536945</v>
      </c>
      <c r="H34" s="67">
        <f t="shared" si="2"/>
        <v>117044.33497536945</v>
      </c>
      <c r="I34" s="67">
        <f t="shared" si="2"/>
        <v>117044.33497536945</v>
      </c>
      <c r="J34" s="68">
        <f t="shared" si="2"/>
        <v>117044.33497536945</v>
      </c>
      <c r="K34" s="69"/>
    </row>
    <row r="35" spans="1:11" x14ac:dyDescent="0.2">
      <c r="A35" s="19"/>
      <c r="B35" s="70" t="s">
        <v>50</v>
      </c>
      <c r="C35" s="71" t="s">
        <v>53</v>
      </c>
      <c r="D35" s="72">
        <f t="shared" si="2"/>
        <v>23408.866995073873</v>
      </c>
      <c r="E35" s="72">
        <f t="shared" si="2"/>
        <v>58522.167487684688</v>
      </c>
      <c r="F35" s="72">
        <f t="shared" si="2"/>
        <v>93635.467980295536</v>
      </c>
      <c r="G35" s="72">
        <f t="shared" si="2"/>
        <v>128748.76847290636</v>
      </c>
      <c r="H35" s="72">
        <f t="shared" si="2"/>
        <v>163862.06896551716</v>
      </c>
      <c r="I35" s="72">
        <f t="shared" si="2"/>
        <v>198975.369458128</v>
      </c>
      <c r="J35" s="73">
        <f t="shared" si="2"/>
        <v>234088.66995073881</v>
      </c>
      <c r="K35" s="74"/>
    </row>
    <row r="36" spans="1:11" ht="10.8" thickBot="1" x14ac:dyDescent="0.25">
      <c r="A36" s="19"/>
      <c r="B36" s="75" t="s">
        <v>50</v>
      </c>
      <c r="C36" s="76" t="s">
        <v>49</v>
      </c>
      <c r="D36" s="77">
        <f t="shared" si="2"/>
        <v>2340.8866995073872</v>
      </c>
      <c r="E36" s="77">
        <f t="shared" si="2"/>
        <v>5852.2167487684692</v>
      </c>
      <c r="F36" s="77">
        <f t="shared" si="2"/>
        <v>9363.5467980295525</v>
      </c>
      <c r="G36" s="77">
        <f t="shared" si="2"/>
        <v>12874.876847290636</v>
      </c>
      <c r="H36" s="77">
        <f t="shared" si="2"/>
        <v>16386.206896551717</v>
      </c>
      <c r="I36" s="77">
        <f t="shared" si="2"/>
        <v>19897.536945812797</v>
      </c>
      <c r="J36" s="77">
        <f t="shared" si="2"/>
        <v>23408.86699507388</v>
      </c>
      <c r="K36" s="78"/>
    </row>
    <row r="37" spans="1:11" x14ac:dyDescent="0.2">
      <c r="A37" s="6"/>
      <c r="B37" s="79"/>
      <c r="C37" s="80" t="s">
        <v>54</v>
      </c>
      <c r="D37" s="81">
        <f t="shared" ref="D37:J37" si="3">D31</f>
        <v>780.29556650246241</v>
      </c>
      <c r="E37" s="81">
        <f t="shared" si="3"/>
        <v>1950.7389162561562</v>
      </c>
      <c r="F37" s="81">
        <f t="shared" si="3"/>
        <v>3121.182266009851</v>
      </c>
      <c r="G37" s="81">
        <f t="shared" si="3"/>
        <v>4291.6256157635453</v>
      </c>
      <c r="H37" s="81">
        <f t="shared" si="3"/>
        <v>5462.0689655172391</v>
      </c>
      <c r="I37" s="81">
        <f t="shared" si="3"/>
        <v>6632.512315270933</v>
      </c>
      <c r="J37" s="81">
        <f t="shared" si="3"/>
        <v>7802.9556650246268</v>
      </c>
      <c r="K37" s="82"/>
    </row>
    <row r="38" spans="1:11" ht="11.4" x14ac:dyDescent="0.2">
      <c r="A38" s="11"/>
      <c r="B38" s="83"/>
      <c r="C38" s="84" t="s">
        <v>55</v>
      </c>
      <c r="D38" s="85">
        <f t="shared" ref="D38:J38" si="4">D37/100*20</f>
        <v>156.05911330049247</v>
      </c>
      <c r="E38" s="86">
        <f t="shared" si="4"/>
        <v>390.14778325123126</v>
      </c>
      <c r="F38" s="86">
        <f t="shared" si="4"/>
        <v>624.23645320197022</v>
      </c>
      <c r="G38" s="86">
        <f t="shared" si="4"/>
        <v>858.32512315270901</v>
      </c>
      <c r="H38" s="86">
        <f t="shared" si="4"/>
        <v>1092.4137931034479</v>
      </c>
      <c r="I38" s="86">
        <f t="shared" si="4"/>
        <v>1326.5024630541866</v>
      </c>
      <c r="J38" s="86">
        <f t="shared" si="4"/>
        <v>1560.5911330049253</v>
      </c>
      <c r="K38" s="82"/>
    </row>
    <row r="39" spans="1:11" ht="13.2" x14ac:dyDescent="0.25">
      <c r="A39" s="19"/>
      <c r="B39" s="87"/>
      <c r="C39" s="88" t="s">
        <v>56</v>
      </c>
      <c r="D39" s="85">
        <f t="shared" ref="D39:J39" si="5">D37/100*40</f>
        <v>312.11822660098494</v>
      </c>
      <c r="E39" s="86">
        <f t="shared" si="5"/>
        <v>780.29556650246252</v>
      </c>
      <c r="F39" s="86">
        <f t="shared" si="5"/>
        <v>1248.4729064039404</v>
      </c>
      <c r="G39" s="86">
        <f t="shared" si="5"/>
        <v>1716.650246305418</v>
      </c>
      <c r="H39" s="86">
        <f t="shared" si="5"/>
        <v>2184.8275862068958</v>
      </c>
      <c r="I39" s="86">
        <f t="shared" si="5"/>
        <v>2653.0049261083732</v>
      </c>
      <c r="J39" s="86">
        <f t="shared" si="5"/>
        <v>3121.1822660098505</v>
      </c>
      <c r="K39" s="82"/>
    </row>
    <row r="40" spans="1:11" ht="11.4" x14ac:dyDescent="0.2">
      <c r="A40" s="19"/>
      <c r="B40" s="89"/>
      <c r="C40" s="84" t="s">
        <v>57</v>
      </c>
      <c r="D40" s="85">
        <f t="shared" ref="D40:J40" si="6">D37/100*40</f>
        <v>312.11822660098494</v>
      </c>
      <c r="E40" s="86">
        <f t="shared" si="6"/>
        <v>780.29556650246252</v>
      </c>
      <c r="F40" s="86">
        <f t="shared" si="6"/>
        <v>1248.4729064039404</v>
      </c>
      <c r="G40" s="86">
        <f t="shared" si="6"/>
        <v>1716.650246305418</v>
      </c>
      <c r="H40" s="86">
        <f t="shared" si="6"/>
        <v>2184.8275862068958</v>
      </c>
      <c r="I40" s="86">
        <f t="shared" si="6"/>
        <v>2653.0049261083732</v>
      </c>
      <c r="J40" s="86">
        <f t="shared" si="6"/>
        <v>3121.1822660098505</v>
      </c>
      <c r="K40" s="82"/>
    </row>
    <row r="41" spans="1:11" s="96" customFormat="1" ht="11.4" x14ac:dyDescent="0.2">
      <c r="A41" s="90"/>
      <c r="B41" s="91"/>
      <c r="C41" s="92" t="s">
        <v>58</v>
      </c>
      <c r="D41" s="93">
        <f>D37/100*4</f>
        <v>31.211822660098495</v>
      </c>
      <c r="E41" s="94">
        <f>E37/100*5</f>
        <v>97.536945812807815</v>
      </c>
      <c r="F41" s="94">
        <f>F37/100*6</f>
        <v>187.27093596059106</v>
      </c>
      <c r="G41" s="94">
        <f>F37/100*7</f>
        <v>218.48275862068957</v>
      </c>
      <c r="H41" s="94">
        <f>F37/100*8</f>
        <v>249.69458128078807</v>
      </c>
      <c r="I41" s="94">
        <f>F37/100*9</f>
        <v>280.90640394088661</v>
      </c>
      <c r="J41" s="94">
        <f>F37/100*10</f>
        <v>312.11822660098511</v>
      </c>
      <c r="K41" s="95"/>
    </row>
    <row r="42" spans="1:11" ht="11.4" x14ac:dyDescent="0.2">
      <c r="A42" s="19"/>
      <c r="B42" s="89"/>
      <c r="C42" s="97" t="s">
        <v>59</v>
      </c>
      <c r="D42" s="98">
        <f t="shared" ref="D42:J42" si="7">D37+D41</f>
        <v>811.50738916256091</v>
      </c>
      <c r="E42" s="99">
        <f t="shared" si="7"/>
        <v>2048.2758620689642</v>
      </c>
      <c r="F42" s="99">
        <f t="shared" si="7"/>
        <v>3308.453201970442</v>
      </c>
      <c r="G42" s="99">
        <f t="shared" si="7"/>
        <v>4510.1083743842346</v>
      </c>
      <c r="H42" s="99">
        <f t="shared" si="7"/>
        <v>5711.7635467980272</v>
      </c>
      <c r="I42" s="99">
        <f t="shared" si="7"/>
        <v>6913.4187192118197</v>
      </c>
      <c r="J42" s="99">
        <f t="shared" si="7"/>
        <v>8115.0738916256123</v>
      </c>
      <c r="K42" s="100"/>
    </row>
    <row r="43" spans="1:11" ht="11.4" x14ac:dyDescent="0.2">
      <c r="A43" s="19"/>
      <c r="B43" s="101"/>
      <c r="C43" s="102" t="s">
        <v>60</v>
      </c>
      <c r="D43" s="103">
        <f>D35*D28</f>
        <v>936.35467980295493</v>
      </c>
      <c r="E43" s="103">
        <f t="shared" ref="E43:J43" si="8">E35*E28</f>
        <v>2926.1083743842346</v>
      </c>
      <c r="F43" s="103">
        <f t="shared" si="8"/>
        <v>5618.1280788177319</v>
      </c>
      <c r="G43" s="103">
        <f t="shared" si="8"/>
        <v>9012.4137931034456</v>
      </c>
      <c r="H43" s="103">
        <f t="shared" si="8"/>
        <v>13108.965517241373</v>
      </c>
      <c r="I43" s="103">
        <f t="shared" si="8"/>
        <v>17907.783251231518</v>
      </c>
      <c r="J43" s="103">
        <f t="shared" si="8"/>
        <v>23408.866995073884</v>
      </c>
      <c r="K43" s="104"/>
    </row>
    <row r="44" spans="1:11" ht="11.4" x14ac:dyDescent="0.2">
      <c r="A44" s="19"/>
      <c r="B44" s="101"/>
      <c r="C44" s="102" t="s">
        <v>61</v>
      </c>
      <c r="D44" s="105">
        <f>D35+D43</f>
        <v>24345.22167487683</v>
      </c>
      <c r="E44" s="105">
        <f t="shared" ref="E44:J44" si="9">E35+E43</f>
        <v>61448.27586206892</v>
      </c>
      <c r="F44" s="105">
        <f t="shared" si="9"/>
        <v>99253.596059113275</v>
      </c>
      <c r="G44" s="105">
        <f t="shared" si="9"/>
        <v>137761.1822660098</v>
      </c>
      <c r="H44" s="105">
        <f t="shared" si="9"/>
        <v>176971.03448275852</v>
      </c>
      <c r="I44" s="105">
        <f t="shared" si="9"/>
        <v>216883.15270935951</v>
      </c>
      <c r="J44" s="105">
        <f t="shared" si="9"/>
        <v>257497.5369458127</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278.67698803659391</v>
      </c>
      <c r="F46" s="114">
        <f>E46*C7</f>
        <v>3901.4778325123148</v>
      </c>
      <c r="G46" s="115"/>
      <c r="H46" s="114">
        <f>F46*C8</f>
        <v>117044.33497536945</v>
      </c>
      <c r="I46" s="116">
        <f>E26</f>
        <v>46817.73399014779</v>
      </c>
      <c r="J46" s="117">
        <f>F26</f>
        <v>70226.600985221681</v>
      </c>
      <c r="K46" s="19"/>
    </row>
    <row r="47" spans="1:11" ht="13.8" thickBot="1" x14ac:dyDescent="0.3">
      <c r="A47" s="118" t="str">
        <f t="shared" ref="A47:B49" si="10">A6</f>
        <v>Per Month /US$</v>
      </c>
      <c r="B47" s="119">
        <f t="shared" si="10"/>
        <v>396</v>
      </c>
      <c r="C47" s="27">
        <v>1</v>
      </c>
      <c r="D47" s="120"/>
      <c r="E47" s="121"/>
      <c r="F47" s="121"/>
      <c r="G47" s="122"/>
      <c r="H47" s="123" t="s">
        <v>11</v>
      </c>
      <c r="I47" s="124" t="s">
        <v>20</v>
      </c>
      <c r="J47" s="124" t="s">
        <v>13</v>
      </c>
      <c r="K47" s="25"/>
    </row>
    <row r="48" spans="1:11" ht="13.8" thickBot="1" x14ac:dyDescent="0.3">
      <c r="A48" s="118" t="str">
        <f t="shared" si="10"/>
        <v>Per Year /US$</v>
      </c>
      <c r="B48" s="119">
        <f t="shared" si="10"/>
        <v>5544</v>
      </c>
      <c r="C48" s="27">
        <v>14</v>
      </c>
      <c r="D48" s="125"/>
      <c r="E48" s="126"/>
      <c r="F48" s="126"/>
      <c r="G48" s="126"/>
      <c r="H48" s="127"/>
      <c r="I48" s="127"/>
      <c r="J48" s="127"/>
      <c r="K48" s="44"/>
    </row>
    <row r="49" spans="1:11" ht="13.8" thickBot="1" x14ac:dyDescent="0.3">
      <c r="A49" s="118" t="str">
        <f t="shared" si="10"/>
        <v>Per 30 Years /US$</v>
      </c>
      <c r="B49" s="119">
        <f t="shared" si="10"/>
        <v>166320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167.20619282195636</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50.161857846586912</v>
      </c>
      <c r="E52" s="39">
        <f>F10/100*15</f>
        <v>25.080928923293456</v>
      </c>
      <c r="F52" s="39">
        <f>F10/100*10</f>
        <v>16.720619282195635</v>
      </c>
      <c r="G52" s="39">
        <f>F10/100*15</f>
        <v>25.080928923293456</v>
      </c>
      <c r="H52" s="39">
        <f>F10/100*8</f>
        <v>13.376495425756509</v>
      </c>
      <c r="I52" s="39">
        <f>F10/100*6</f>
        <v>10.032371569317382</v>
      </c>
      <c r="J52" s="39">
        <f>F10/100*6</f>
        <v>10.032371569317382</v>
      </c>
      <c r="K52" s="39">
        <f>F10/100*10</f>
        <v>16.720619282195635</v>
      </c>
    </row>
    <row r="53" spans="1:11" x14ac:dyDescent="0.2">
      <c r="A53" s="138"/>
      <c r="B53" s="139"/>
      <c r="C53" s="38" t="s">
        <v>26</v>
      </c>
      <c r="D53" s="39">
        <f t="shared" ref="D53:K53" si="11">D52*2</f>
        <v>100.32371569317382</v>
      </c>
      <c r="E53" s="39">
        <f t="shared" si="11"/>
        <v>50.161857846586912</v>
      </c>
      <c r="F53" s="39">
        <f t="shared" si="11"/>
        <v>33.44123856439127</v>
      </c>
      <c r="G53" s="39">
        <f t="shared" si="11"/>
        <v>50.161857846586912</v>
      </c>
      <c r="H53" s="39">
        <f t="shared" si="11"/>
        <v>26.752990851513019</v>
      </c>
      <c r="I53" s="39">
        <f t="shared" si="11"/>
        <v>20.064743138634764</v>
      </c>
      <c r="J53" s="39">
        <f t="shared" si="11"/>
        <v>20.064743138634764</v>
      </c>
      <c r="K53" s="39">
        <f t="shared" si="11"/>
        <v>33.44123856439127</v>
      </c>
    </row>
    <row r="54" spans="1:11" x14ac:dyDescent="0.2">
      <c r="A54" s="138"/>
      <c r="B54" s="139"/>
      <c r="C54" s="38" t="s">
        <v>27</v>
      </c>
      <c r="D54" s="39">
        <f t="shared" ref="D54:K54" si="12">D52*3</f>
        <v>150.48557353976074</v>
      </c>
      <c r="E54" s="39">
        <f t="shared" si="12"/>
        <v>75.242786769880368</v>
      </c>
      <c r="F54" s="39">
        <f t="shared" si="12"/>
        <v>50.161857846586905</v>
      </c>
      <c r="G54" s="39">
        <f t="shared" si="12"/>
        <v>75.242786769880368</v>
      </c>
      <c r="H54" s="39">
        <f t="shared" si="12"/>
        <v>40.129486277269528</v>
      </c>
      <c r="I54" s="39">
        <f t="shared" si="12"/>
        <v>30.097114707952144</v>
      </c>
      <c r="J54" s="39">
        <f t="shared" si="12"/>
        <v>30.097114707952144</v>
      </c>
      <c r="K54" s="39">
        <f t="shared" si="12"/>
        <v>50.161857846586905</v>
      </c>
    </row>
    <row r="55" spans="1:11" x14ac:dyDescent="0.2">
      <c r="A55" s="138"/>
      <c r="B55" s="139"/>
      <c r="C55" s="38" t="s">
        <v>28</v>
      </c>
      <c r="D55" s="39">
        <f t="shared" ref="D55:K55" si="13">D52*6</f>
        <v>300.97114707952147</v>
      </c>
      <c r="E55" s="39">
        <f t="shared" si="13"/>
        <v>150.48557353976074</v>
      </c>
      <c r="F55" s="39">
        <f t="shared" si="13"/>
        <v>100.32371569317381</v>
      </c>
      <c r="G55" s="39">
        <f t="shared" si="13"/>
        <v>150.48557353976074</v>
      </c>
      <c r="H55" s="39">
        <f t="shared" si="13"/>
        <v>80.258972554539056</v>
      </c>
      <c r="I55" s="39">
        <f t="shared" si="13"/>
        <v>60.194229415904289</v>
      </c>
      <c r="J55" s="39">
        <f t="shared" si="13"/>
        <v>60.194229415904289</v>
      </c>
      <c r="K55" s="39">
        <f t="shared" si="13"/>
        <v>100.32371569317381</v>
      </c>
    </row>
    <row r="56" spans="1:11" x14ac:dyDescent="0.2">
      <c r="A56" s="138"/>
      <c r="B56" s="139"/>
      <c r="C56" s="38" t="s">
        <v>29</v>
      </c>
      <c r="D56" s="39">
        <f t="shared" ref="D56:K56" si="14">D52*12</f>
        <v>601.94229415904294</v>
      </c>
      <c r="E56" s="39">
        <f t="shared" si="14"/>
        <v>300.97114707952147</v>
      </c>
      <c r="F56" s="39">
        <f t="shared" si="14"/>
        <v>200.64743138634762</v>
      </c>
      <c r="G56" s="39">
        <f t="shared" si="14"/>
        <v>300.97114707952147</v>
      </c>
      <c r="H56" s="39">
        <f t="shared" si="14"/>
        <v>160.51794510907811</v>
      </c>
      <c r="I56" s="39">
        <f t="shared" si="14"/>
        <v>120.38845883180858</v>
      </c>
      <c r="J56" s="39">
        <f t="shared" si="14"/>
        <v>120.38845883180858</v>
      </c>
      <c r="K56" s="39">
        <f t="shared" si="14"/>
        <v>200.64743138634762</v>
      </c>
    </row>
    <row r="57" spans="1:11" x14ac:dyDescent="0.2">
      <c r="A57" s="138"/>
      <c r="B57" s="139"/>
      <c r="C57" s="40" t="s">
        <v>30</v>
      </c>
      <c r="D57" s="140">
        <f t="shared" ref="D57:K57" si="15">D52*14</f>
        <v>702.26600985221671</v>
      </c>
      <c r="E57" s="140">
        <f t="shared" si="15"/>
        <v>351.13300492610836</v>
      </c>
      <c r="F57" s="140">
        <f t="shared" si="15"/>
        <v>234.0886699507389</v>
      </c>
      <c r="G57" s="140">
        <f t="shared" si="15"/>
        <v>351.13300492610836</v>
      </c>
      <c r="H57" s="140">
        <f t="shared" si="15"/>
        <v>187.27093596059115</v>
      </c>
      <c r="I57" s="140">
        <f t="shared" si="15"/>
        <v>140.45320197044336</v>
      </c>
      <c r="J57" s="140">
        <f t="shared" si="15"/>
        <v>140.45320197044336</v>
      </c>
      <c r="K57" s="140">
        <f t="shared" si="15"/>
        <v>234.0886699507389</v>
      </c>
    </row>
    <row r="58" spans="1:11" x14ac:dyDescent="0.2">
      <c r="A58" s="138"/>
      <c r="B58" s="139"/>
      <c r="C58" s="38" t="s">
        <v>31</v>
      </c>
      <c r="D58" s="39">
        <f t="shared" ref="D58:K58" si="16">D57*2</f>
        <v>1404.5320197044334</v>
      </c>
      <c r="E58" s="39">
        <f t="shared" si="16"/>
        <v>702.26600985221671</v>
      </c>
      <c r="F58" s="39">
        <f t="shared" si="16"/>
        <v>468.17733990147781</v>
      </c>
      <c r="G58" s="39">
        <f t="shared" si="16"/>
        <v>702.26600985221671</v>
      </c>
      <c r="H58" s="39">
        <f t="shared" si="16"/>
        <v>374.54187192118229</v>
      </c>
      <c r="I58" s="39">
        <f t="shared" si="16"/>
        <v>280.90640394088672</v>
      </c>
      <c r="J58" s="39">
        <f t="shared" si="16"/>
        <v>280.90640394088672</v>
      </c>
      <c r="K58" s="39">
        <f t="shared" si="16"/>
        <v>468.17733990147781</v>
      </c>
    </row>
    <row r="59" spans="1:11" x14ac:dyDescent="0.2">
      <c r="A59" s="138"/>
      <c r="B59" s="139"/>
      <c r="C59" s="38" t="s">
        <v>32</v>
      </c>
      <c r="D59" s="39">
        <f t="shared" ref="D59:K59" si="17">D58+D57</f>
        <v>2106.7980295566504</v>
      </c>
      <c r="E59" s="39">
        <f t="shared" si="17"/>
        <v>1053.3990147783252</v>
      </c>
      <c r="F59" s="39">
        <f t="shared" si="17"/>
        <v>702.26600985221671</v>
      </c>
      <c r="G59" s="39">
        <f t="shared" si="17"/>
        <v>1053.3990147783252</v>
      </c>
      <c r="H59" s="39">
        <f t="shared" si="17"/>
        <v>561.81280788177344</v>
      </c>
      <c r="I59" s="39">
        <f t="shared" si="17"/>
        <v>421.35960591133005</v>
      </c>
      <c r="J59" s="39">
        <f t="shared" si="17"/>
        <v>421.35960591133005</v>
      </c>
      <c r="K59" s="39">
        <f t="shared" si="17"/>
        <v>702.26600985221671</v>
      </c>
    </row>
    <row r="60" spans="1:11" x14ac:dyDescent="0.2">
      <c r="A60" s="138"/>
      <c r="B60" s="139"/>
      <c r="C60" s="38" t="s">
        <v>33</v>
      </c>
      <c r="D60" s="39">
        <f>D58+D58</f>
        <v>2809.0640394088668</v>
      </c>
      <c r="E60" s="39">
        <f t="shared" ref="E60:K60" si="18">E59+E57</f>
        <v>1404.5320197044334</v>
      </c>
      <c r="F60" s="39">
        <f t="shared" si="18"/>
        <v>936.35467980295562</v>
      </c>
      <c r="G60" s="39">
        <f t="shared" si="18"/>
        <v>1404.5320197044334</v>
      </c>
      <c r="H60" s="39">
        <f t="shared" si="18"/>
        <v>749.08374384236458</v>
      </c>
      <c r="I60" s="39">
        <f t="shared" si="18"/>
        <v>561.81280788177344</v>
      </c>
      <c r="J60" s="39">
        <f t="shared" si="18"/>
        <v>561.81280788177344</v>
      </c>
      <c r="K60" s="39">
        <f t="shared" si="18"/>
        <v>936.35467980295562</v>
      </c>
    </row>
    <row r="61" spans="1:11" x14ac:dyDescent="0.2">
      <c r="A61" s="138"/>
      <c r="B61" s="139"/>
      <c r="C61" s="38" t="s">
        <v>34</v>
      </c>
      <c r="D61" s="39">
        <f>D59+D58</f>
        <v>3511.3300492610838</v>
      </c>
      <c r="E61" s="39">
        <f t="shared" ref="E61:K61" si="19">E60+E57</f>
        <v>1755.6650246305417</v>
      </c>
      <c r="F61" s="39">
        <f t="shared" si="19"/>
        <v>1170.4433497536945</v>
      </c>
      <c r="G61" s="39">
        <f t="shared" si="19"/>
        <v>1755.6650246305417</v>
      </c>
      <c r="H61" s="39">
        <f t="shared" si="19"/>
        <v>936.35467980295573</v>
      </c>
      <c r="I61" s="39">
        <f t="shared" si="19"/>
        <v>702.26600985221683</v>
      </c>
      <c r="J61" s="39">
        <f t="shared" si="19"/>
        <v>702.26600985221683</v>
      </c>
      <c r="K61" s="39">
        <f t="shared" si="19"/>
        <v>1170.4433497536945</v>
      </c>
    </row>
    <row r="62" spans="1:11" x14ac:dyDescent="0.2">
      <c r="A62" s="138"/>
      <c r="B62" s="139"/>
      <c r="C62" s="38" t="s">
        <v>35</v>
      </c>
      <c r="D62" s="39">
        <f>D59+D59</f>
        <v>4213.5960591133007</v>
      </c>
      <c r="E62" s="39">
        <f t="shared" ref="E62:K62" si="20">E61+E57</f>
        <v>2106.7980295566499</v>
      </c>
      <c r="F62" s="39">
        <f t="shared" si="20"/>
        <v>1404.5320197044334</v>
      </c>
      <c r="G62" s="39">
        <f t="shared" si="20"/>
        <v>2106.7980295566499</v>
      </c>
      <c r="H62" s="39">
        <f t="shared" si="20"/>
        <v>1123.6256157635469</v>
      </c>
      <c r="I62" s="39">
        <f t="shared" si="20"/>
        <v>842.71921182266021</v>
      </c>
      <c r="J62" s="39">
        <f t="shared" si="20"/>
        <v>842.71921182266021</v>
      </c>
      <c r="K62" s="39">
        <f t="shared" si="20"/>
        <v>1404.5320197044334</v>
      </c>
    </row>
    <row r="63" spans="1:11" x14ac:dyDescent="0.2">
      <c r="A63" s="138"/>
      <c r="B63" s="139"/>
      <c r="C63" s="38" t="s">
        <v>36</v>
      </c>
      <c r="D63" s="39">
        <f>D59+D60</f>
        <v>4915.8620689655172</v>
      </c>
      <c r="E63" s="39">
        <f t="shared" ref="E63:K63" si="21">E62+E57</f>
        <v>2457.9310344827582</v>
      </c>
      <c r="F63" s="39">
        <f t="shared" si="21"/>
        <v>1638.6206896551723</v>
      </c>
      <c r="G63" s="39">
        <f t="shared" si="21"/>
        <v>2457.9310344827582</v>
      </c>
      <c r="H63" s="39">
        <f t="shared" si="21"/>
        <v>1310.8965517241381</v>
      </c>
      <c r="I63" s="39">
        <f t="shared" si="21"/>
        <v>983.1724137931036</v>
      </c>
      <c r="J63" s="39">
        <f t="shared" si="21"/>
        <v>983.1724137931036</v>
      </c>
      <c r="K63" s="39">
        <f t="shared" si="21"/>
        <v>1638.6206896551723</v>
      </c>
    </row>
    <row r="64" spans="1:11" x14ac:dyDescent="0.2">
      <c r="A64" s="138"/>
      <c r="B64" s="139"/>
      <c r="C64" s="38" t="s">
        <v>37</v>
      </c>
      <c r="D64" s="39">
        <f t="shared" ref="D64:K64" si="22">D63+D57</f>
        <v>5618.1280788177337</v>
      </c>
      <c r="E64" s="39">
        <f t="shared" si="22"/>
        <v>2809.0640394088664</v>
      </c>
      <c r="F64" s="39">
        <f t="shared" si="22"/>
        <v>1872.7093596059112</v>
      </c>
      <c r="G64" s="39">
        <f t="shared" si="22"/>
        <v>2809.0640394088664</v>
      </c>
      <c r="H64" s="39">
        <f t="shared" si="22"/>
        <v>1498.1674876847292</v>
      </c>
      <c r="I64" s="39">
        <f t="shared" si="22"/>
        <v>1123.6256157635469</v>
      </c>
      <c r="J64" s="39">
        <f t="shared" si="22"/>
        <v>1123.6256157635469</v>
      </c>
      <c r="K64" s="39">
        <f t="shared" si="22"/>
        <v>1872.7093596059112</v>
      </c>
    </row>
    <row r="65" spans="1:11" x14ac:dyDescent="0.2">
      <c r="A65" s="138"/>
      <c r="B65" s="139"/>
      <c r="C65" s="38" t="s">
        <v>38</v>
      </c>
      <c r="D65" s="39">
        <f t="shared" ref="D65:K65" si="23">D64+D57</f>
        <v>6320.3940886699502</v>
      </c>
      <c r="E65" s="39">
        <f t="shared" si="23"/>
        <v>3160.1970443349746</v>
      </c>
      <c r="F65" s="39">
        <f t="shared" si="23"/>
        <v>2106.7980295566504</v>
      </c>
      <c r="G65" s="39">
        <f t="shared" si="23"/>
        <v>3160.1970443349746</v>
      </c>
      <c r="H65" s="39">
        <f t="shared" si="23"/>
        <v>1685.4384236453202</v>
      </c>
      <c r="I65" s="39">
        <f t="shared" si="23"/>
        <v>1264.0788177339903</v>
      </c>
      <c r="J65" s="39">
        <f t="shared" si="23"/>
        <v>1264.0788177339903</v>
      </c>
      <c r="K65" s="39">
        <f t="shared" si="23"/>
        <v>2106.7980295566504</v>
      </c>
    </row>
    <row r="66" spans="1:11" x14ac:dyDescent="0.2">
      <c r="A66" s="138"/>
      <c r="B66" s="139"/>
      <c r="C66" s="38" t="s">
        <v>39</v>
      </c>
      <c r="D66" s="39">
        <f t="shared" ref="D66:K66" si="24">D65+D57</f>
        <v>7022.6600985221667</v>
      </c>
      <c r="E66" s="39">
        <f t="shared" si="24"/>
        <v>3511.3300492610829</v>
      </c>
      <c r="F66" s="39">
        <f t="shared" si="24"/>
        <v>2340.8866995073895</v>
      </c>
      <c r="G66" s="39">
        <f t="shared" si="24"/>
        <v>3511.3300492610829</v>
      </c>
      <c r="H66" s="39">
        <f t="shared" si="24"/>
        <v>1872.7093596059112</v>
      </c>
      <c r="I66" s="39">
        <f t="shared" si="24"/>
        <v>1404.5320197044337</v>
      </c>
      <c r="J66" s="39">
        <f t="shared" si="24"/>
        <v>1404.5320197044337</v>
      </c>
      <c r="K66" s="39">
        <f t="shared" si="24"/>
        <v>2340.8866995073895</v>
      </c>
    </row>
    <row r="67" spans="1:11" x14ac:dyDescent="0.2">
      <c r="A67" s="138"/>
      <c r="B67" s="139"/>
      <c r="C67" s="38" t="s">
        <v>40</v>
      </c>
      <c r="D67" s="39">
        <f t="shared" ref="D67:K67" si="25">D66*2</f>
        <v>14045.320197044333</v>
      </c>
      <c r="E67" s="39">
        <f t="shared" si="25"/>
        <v>7022.6600985221658</v>
      </c>
      <c r="F67" s="39">
        <f t="shared" si="25"/>
        <v>4681.773399014779</v>
      </c>
      <c r="G67" s="39">
        <f t="shared" si="25"/>
        <v>7022.6600985221658</v>
      </c>
      <c r="H67" s="39">
        <f t="shared" si="25"/>
        <v>3745.4187192118225</v>
      </c>
      <c r="I67" s="39">
        <f t="shared" si="25"/>
        <v>2809.0640394088673</v>
      </c>
      <c r="J67" s="39">
        <f t="shared" si="25"/>
        <v>2809.0640394088673</v>
      </c>
      <c r="K67" s="39">
        <f t="shared" si="25"/>
        <v>4681.773399014779</v>
      </c>
    </row>
    <row r="68" spans="1:11" x14ac:dyDescent="0.2">
      <c r="A68" s="130"/>
      <c r="B68" s="106"/>
      <c r="C68" s="42" t="s">
        <v>41</v>
      </c>
      <c r="D68" s="39">
        <f t="shared" ref="D68:K68" si="26">D67+D66</f>
        <v>21067.9802955665</v>
      </c>
      <c r="E68" s="39">
        <f t="shared" si="26"/>
        <v>10533.990147783248</v>
      </c>
      <c r="F68" s="39">
        <f t="shared" si="26"/>
        <v>7022.6600985221685</v>
      </c>
      <c r="G68" s="39">
        <f t="shared" si="26"/>
        <v>10533.990147783248</v>
      </c>
      <c r="H68" s="39">
        <f t="shared" si="26"/>
        <v>5618.1280788177337</v>
      </c>
      <c r="I68" s="39">
        <f t="shared" si="26"/>
        <v>4213.5960591133007</v>
      </c>
      <c r="J68" s="39">
        <f t="shared" si="26"/>
        <v>4213.5960591133007</v>
      </c>
      <c r="K68" s="39">
        <f t="shared" si="26"/>
        <v>7022.6600985221685</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115"/>
  <sheetViews>
    <sheetView topLeftCell="A5"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Angola</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87</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274.60540866592942</v>
      </c>
      <c r="F5" s="15">
        <f>E5*14</f>
        <v>3844.4757213230118</v>
      </c>
      <c r="G5" s="16">
        <v>1</v>
      </c>
      <c r="H5" s="15">
        <f>F5*30</f>
        <v>115334.27163969036</v>
      </c>
      <c r="I5" s="17">
        <f>E26</f>
        <v>46133.708655876144</v>
      </c>
      <c r="J5" s="18">
        <f>F26</f>
        <v>69200.562983814219</v>
      </c>
      <c r="K5" s="19"/>
    </row>
    <row r="6" spans="1:11" ht="13.2" x14ac:dyDescent="0.25">
      <c r="A6" s="151" t="s">
        <v>9</v>
      </c>
      <c r="B6" s="159">
        <f>D5*C6</f>
        <v>390.21428571428572</v>
      </c>
      <c r="C6" s="233">
        <f>B7/C7</f>
        <v>390.21428571428572</v>
      </c>
      <c r="D6" s="20" t="s">
        <v>10</v>
      </c>
      <c r="E6" s="21"/>
      <c r="F6" s="21"/>
      <c r="G6" s="22">
        <v>39706</v>
      </c>
      <c r="H6" s="23" t="s">
        <v>11</v>
      </c>
      <c r="I6" s="24" t="s">
        <v>12</v>
      </c>
      <c r="J6" s="24" t="s">
        <v>13</v>
      </c>
      <c r="K6" s="25"/>
    </row>
    <row r="7" spans="1:11" ht="14.4" x14ac:dyDescent="0.3">
      <c r="A7" s="162" t="s">
        <v>14</v>
      </c>
      <c r="B7" s="26">
        <v>5463</v>
      </c>
      <c r="C7" s="27">
        <v>14</v>
      </c>
      <c r="D7"/>
      <c r="E7" s="28"/>
      <c r="F7"/>
      <c r="G7" s="29">
        <v>1.421</v>
      </c>
      <c r="H7"/>
      <c r="I7" s="30"/>
      <c r="J7"/>
      <c r="K7" s="31"/>
    </row>
    <row r="8" spans="1:11" ht="13.8" thickBot="1" x14ac:dyDescent="0.3">
      <c r="A8" s="150" t="s">
        <v>15</v>
      </c>
      <c r="B8" s="32">
        <f>B7*C8</f>
        <v>163890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274.60540866592942</v>
      </c>
      <c r="E10" s="39">
        <f>D10/100*40</f>
        <v>109.84216346637176</v>
      </c>
      <c r="F10" s="153">
        <f>D10/100*60</f>
        <v>164.76324519955764</v>
      </c>
      <c r="G10" s="155" t="s">
        <v>25</v>
      </c>
      <c r="H10" s="144">
        <f>E10/100*35</f>
        <v>38.444757213230119</v>
      </c>
      <c r="I10" s="39">
        <f>E10/100*10</f>
        <v>10.984216346637176</v>
      </c>
      <c r="J10" s="39">
        <f>E10/100*10</f>
        <v>10.984216346637176</v>
      </c>
      <c r="K10" s="39">
        <f>E10/100*45</f>
        <v>49.428973559867295</v>
      </c>
    </row>
    <row r="11" spans="1:11" x14ac:dyDescent="0.2">
      <c r="B11" s="19"/>
      <c r="C11" s="149" t="s">
        <v>26</v>
      </c>
      <c r="D11" s="144">
        <f>D10*2</f>
        <v>549.21081733185883</v>
      </c>
      <c r="E11" s="39">
        <f>E10*2</f>
        <v>219.68432693274352</v>
      </c>
      <c r="F11" s="153">
        <f>F10*2</f>
        <v>329.52649039911529</v>
      </c>
      <c r="G11" s="155" t="s">
        <v>26</v>
      </c>
      <c r="H11" s="144">
        <f>H10*2</f>
        <v>76.889514426460238</v>
      </c>
      <c r="I11" s="39">
        <f>I10*2</f>
        <v>21.968432693274352</v>
      </c>
      <c r="J11" s="39">
        <f>J10*2</f>
        <v>21.968432693274352</v>
      </c>
      <c r="K11" s="39">
        <f>K10*2</f>
        <v>98.85794711973459</v>
      </c>
    </row>
    <row r="12" spans="1:11" ht="14.4" x14ac:dyDescent="0.3">
      <c r="A12" s="145"/>
      <c r="B12" s="19"/>
      <c r="C12" s="149" t="s">
        <v>27</v>
      </c>
      <c r="D12" s="144">
        <f>D10*3</f>
        <v>823.81622599778825</v>
      </c>
      <c r="E12" s="39">
        <f>E10*3</f>
        <v>329.52649039911529</v>
      </c>
      <c r="F12" s="153">
        <f>F10*3</f>
        <v>494.28973559867291</v>
      </c>
      <c r="G12" s="155" t="s">
        <v>27</v>
      </c>
      <c r="H12" s="144">
        <f>H10*3</f>
        <v>115.33427163969036</v>
      </c>
      <c r="I12" s="39">
        <f>I10*3</f>
        <v>32.952649039911527</v>
      </c>
      <c r="J12" s="39">
        <f>J10*3</f>
        <v>32.952649039911527</v>
      </c>
      <c r="K12" s="39">
        <f>K10*3</f>
        <v>148.28692067960188</v>
      </c>
    </row>
    <row r="13" spans="1:11" x14ac:dyDescent="0.2">
      <c r="B13" s="19"/>
      <c r="C13" s="149" t="s">
        <v>28</v>
      </c>
      <c r="D13" s="144">
        <f>D10*6</f>
        <v>1647.6324519955765</v>
      </c>
      <c r="E13" s="39">
        <f>E10*6</f>
        <v>659.05298079823058</v>
      </c>
      <c r="F13" s="153">
        <f>F10*6</f>
        <v>988.57947119734581</v>
      </c>
      <c r="G13" s="155" t="s">
        <v>28</v>
      </c>
      <c r="H13" s="144">
        <f>H10*6</f>
        <v>230.66854327938071</v>
      </c>
      <c r="I13" s="39">
        <f>I10*6</f>
        <v>65.905298079823055</v>
      </c>
      <c r="J13" s="39">
        <f>J10*6</f>
        <v>65.905298079823055</v>
      </c>
      <c r="K13" s="39">
        <f>K10*6</f>
        <v>296.57384135920375</v>
      </c>
    </row>
    <row r="14" spans="1:11" x14ac:dyDescent="0.2">
      <c r="A14" s="157"/>
      <c r="B14" s="147"/>
      <c r="C14" s="149" t="s">
        <v>29</v>
      </c>
      <c r="D14" s="144">
        <f>D10*12</f>
        <v>3295.264903991153</v>
      </c>
      <c r="E14" s="39">
        <f>E10*12</f>
        <v>1318.1059615964612</v>
      </c>
      <c r="F14" s="153">
        <f>F10*12</f>
        <v>1977.1589423946916</v>
      </c>
      <c r="G14" s="155" t="s">
        <v>29</v>
      </c>
      <c r="H14" s="144">
        <f>H10*12</f>
        <v>461.33708655876143</v>
      </c>
      <c r="I14" s="39">
        <f>I10*12</f>
        <v>131.81059615964611</v>
      </c>
      <c r="J14" s="39">
        <f>J10*12</f>
        <v>131.81059615964611</v>
      </c>
      <c r="K14" s="39">
        <f>K10*12</f>
        <v>593.14768271840751</v>
      </c>
    </row>
    <row r="15" spans="1:11" x14ac:dyDescent="0.2">
      <c r="A15" s="157"/>
      <c r="B15" s="158"/>
      <c r="C15" s="160" t="s">
        <v>30</v>
      </c>
      <c r="D15" s="156">
        <f>D10*14</f>
        <v>3844.4757213230118</v>
      </c>
      <c r="E15" s="41">
        <f>E10*14</f>
        <v>1537.7902885292046</v>
      </c>
      <c r="F15" s="141">
        <f>F10*14</f>
        <v>2306.6854327938072</v>
      </c>
      <c r="G15" s="143" t="s">
        <v>30</v>
      </c>
      <c r="H15" s="156">
        <f>H10*14</f>
        <v>538.22660098522169</v>
      </c>
      <c r="I15" s="41">
        <f>I10*14</f>
        <v>153.77902885292048</v>
      </c>
      <c r="J15" s="41">
        <f>J10*14</f>
        <v>153.77902885292048</v>
      </c>
      <c r="K15" s="41">
        <f>K10*14</f>
        <v>692.00562983814211</v>
      </c>
    </row>
    <row r="16" spans="1:11" ht="12.9" customHeight="1" x14ac:dyDescent="0.2">
      <c r="A16" s="157"/>
      <c r="B16" s="146"/>
      <c r="C16" s="149" t="s">
        <v>31</v>
      </c>
      <c r="D16" s="144">
        <f>D15*2</f>
        <v>7688.9514426460237</v>
      </c>
      <c r="E16" s="39">
        <f>E15*2</f>
        <v>3075.5805770584093</v>
      </c>
      <c r="F16" s="153">
        <f>F15*2</f>
        <v>4613.3708655876144</v>
      </c>
      <c r="G16" s="155" t="s">
        <v>31</v>
      </c>
      <c r="H16" s="144">
        <f>H15*2</f>
        <v>1076.4532019704434</v>
      </c>
      <c r="I16" s="39">
        <f>I15*2</f>
        <v>307.55805770584095</v>
      </c>
      <c r="J16" s="39">
        <f>J15*2</f>
        <v>307.55805770584095</v>
      </c>
      <c r="K16" s="39">
        <f>K15*2</f>
        <v>1384.0112596762842</v>
      </c>
    </row>
    <row r="17" spans="1:11" x14ac:dyDescent="0.2">
      <c r="B17" s="19"/>
      <c r="C17" s="149" t="s">
        <v>32</v>
      </c>
      <c r="D17" s="144">
        <f>D16+D15</f>
        <v>11533.427163969036</v>
      </c>
      <c r="E17" s="39">
        <f>E16+E15</f>
        <v>4613.3708655876144</v>
      </c>
      <c r="F17" s="153">
        <f>F16+F15</f>
        <v>6920.0562983814216</v>
      </c>
      <c r="G17" s="155" t="s">
        <v>32</v>
      </c>
      <c r="H17" s="144">
        <f>H16+H15</f>
        <v>1614.6798029556651</v>
      </c>
      <c r="I17" s="39">
        <f>I16+I15</f>
        <v>461.33708655876143</v>
      </c>
      <c r="J17" s="39">
        <f>J16+J15</f>
        <v>461.33708655876143</v>
      </c>
      <c r="K17" s="39">
        <f>K16+K15</f>
        <v>2076.0168895144261</v>
      </c>
    </row>
    <row r="18" spans="1:11" x14ac:dyDescent="0.2">
      <c r="A18" s="138"/>
      <c r="B18" s="19"/>
      <c r="C18" s="149" t="s">
        <v>33</v>
      </c>
      <c r="D18" s="144">
        <f>D16*2</f>
        <v>15377.902885292047</v>
      </c>
      <c r="E18" s="39">
        <f>E16+E16</f>
        <v>6151.1611541168186</v>
      </c>
      <c r="F18" s="153">
        <f>F16+F16</f>
        <v>9226.7417311752288</v>
      </c>
      <c r="G18" s="155" t="s">
        <v>33</v>
      </c>
      <c r="H18" s="144">
        <f>H16+H16</f>
        <v>2152.9064039408868</v>
      </c>
      <c r="I18" s="39">
        <f>I16+I16</f>
        <v>615.1161154116819</v>
      </c>
      <c r="J18" s="39">
        <f>J16+J16</f>
        <v>615.1161154116819</v>
      </c>
      <c r="K18" s="39">
        <f>K16+K16</f>
        <v>2768.0225193525685</v>
      </c>
    </row>
    <row r="19" spans="1:11" x14ac:dyDescent="0.2">
      <c r="A19" s="138"/>
      <c r="B19" s="19"/>
      <c r="C19" s="149" t="s">
        <v>34</v>
      </c>
      <c r="D19" s="144">
        <f>D17+D16</f>
        <v>19222.378606615061</v>
      </c>
      <c r="E19" s="39">
        <f>E17+E16</f>
        <v>7688.9514426460237</v>
      </c>
      <c r="F19" s="153">
        <f>F16+F17</f>
        <v>11533.427163969036</v>
      </c>
      <c r="G19" s="155" t="s">
        <v>34</v>
      </c>
      <c r="H19" s="144">
        <f>H17+H16</f>
        <v>2691.1330049261087</v>
      </c>
      <c r="I19" s="39">
        <f>I16+I17</f>
        <v>768.89514426460232</v>
      </c>
      <c r="J19" s="39">
        <f>J16+J17</f>
        <v>768.89514426460232</v>
      </c>
      <c r="K19" s="39">
        <f>K18+K15</f>
        <v>3460.0281491907108</v>
      </c>
    </row>
    <row r="20" spans="1:11" x14ac:dyDescent="0.2">
      <c r="A20" s="138"/>
      <c r="B20" s="19"/>
      <c r="C20" s="149" t="s">
        <v>35</v>
      </c>
      <c r="D20" s="144">
        <f>D17*2</f>
        <v>23066.854327938072</v>
      </c>
      <c r="E20" s="39">
        <f>E17+E17</f>
        <v>9226.7417311752288</v>
      </c>
      <c r="F20" s="153">
        <f>F17+F17</f>
        <v>13840.112596762843</v>
      </c>
      <c r="G20" s="155" t="s">
        <v>35</v>
      </c>
      <c r="H20" s="144">
        <f>H17+H17</f>
        <v>3229.3596059113302</v>
      </c>
      <c r="I20" s="39">
        <f>I17+I17</f>
        <v>922.67417311752286</v>
      </c>
      <c r="J20" s="39">
        <f>J17+J17</f>
        <v>922.67417311752286</v>
      </c>
      <c r="K20" s="39">
        <f>K19+K15</f>
        <v>4152.0337790288531</v>
      </c>
    </row>
    <row r="21" spans="1:11" x14ac:dyDescent="0.2">
      <c r="A21" s="138"/>
      <c r="B21" s="19"/>
      <c r="C21" s="149" t="s">
        <v>36</v>
      </c>
      <c r="D21" s="144">
        <f>D18+D17</f>
        <v>26911.330049261083</v>
      </c>
      <c r="E21" s="39">
        <f>E18+E17</f>
        <v>10764.532019704433</v>
      </c>
      <c r="F21" s="153">
        <f>F18+F17</f>
        <v>16146.79802955665</v>
      </c>
      <c r="G21" s="155" t="s">
        <v>36</v>
      </c>
      <c r="H21" s="144">
        <f>H17+H18</f>
        <v>3767.5862068965516</v>
      </c>
      <c r="I21" s="39">
        <f>I18+I17</f>
        <v>1076.4532019704434</v>
      </c>
      <c r="J21" s="39">
        <f>J18+J17</f>
        <v>1076.4532019704434</v>
      </c>
      <c r="K21" s="39">
        <f>K20+K15</f>
        <v>4844.0394088669955</v>
      </c>
    </row>
    <row r="22" spans="1:11" x14ac:dyDescent="0.2">
      <c r="A22" s="138"/>
      <c r="B22" s="19"/>
      <c r="C22" s="149" t="s">
        <v>37</v>
      </c>
      <c r="D22" s="144">
        <f>D18+D18</f>
        <v>30755.805770584095</v>
      </c>
      <c r="E22" s="39">
        <f>E18+E18</f>
        <v>12302.322308233637</v>
      </c>
      <c r="F22" s="153">
        <f>F18+F18</f>
        <v>18453.483462350458</v>
      </c>
      <c r="G22" s="155" t="s">
        <v>37</v>
      </c>
      <c r="H22" s="144">
        <f>H18+H18</f>
        <v>4305.8128078817736</v>
      </c>
      <c r="I22" s="39">
        <f>I18+I18</f>
        <v>1230.2322308233638</v>
      </c>
      <c r="J22" s="39">
        <f>J18+J18</f>
        <v>1230.2322308233638</v>
      </c>
      <c r="K22" s="39">
        <f>K21+K15</f>
        <v>5536.0450387051378</v>
      </c>
    </row>
    <row r="23" spans="1:11" x14ac:dyDescent="0.2">
      <c r="A23" s="138"/>
      <c r="B23" s="19"/>
      <c r="C23" s="149" t="s">
        <v>38</v>
      </c>
      <c r="D23" s="144">
        <f>D18+D19</f>
        <v>34600.28149190711</v>
      </c>
      <c r="E23" s="39">
        <f>E19+E18</f>
        <v>13840.112596762843</v>
      </c>
      <c r="F23" s="153">
        <f>F19+F18</f>
        <v>20760.168895144263</v>
      </c>
      <c r="G23" s="155" t="s">
        <v>38</v>
      </c>
      <c r="H23" s="144">
        <f>H18+H19</f>
        <v>4844.0394088669955</v>
      </c>
      <c r="I23" s="39">
        <f>I19+I18</f>
        <v>1384.0112596762842</v>
      </c>
      <c r="J23" s="39">
        <f>J19+J18</f>
        <v>1384.0112596762842</v>
      </c>
      <c r="K23" s="39">
        <f>K22+K15</f>
        <v>6228.0506685432802</v>
      </c>
    </row>
    <row r="24" spans="1:11" x14ac:dyDescent="0.2">
      <c r="A24" s="138"/>
      <c r="B24" s="19"/>
      <c r="C24" s="149" t="s">
        <v>39</v>
      </c>
      <c r="D24" s="144">
        <f>D15*10</f>
        <v>38444.757213230121</v>
      </c>
      <c r="E24" s="39">
        <f>E19+E19</f>
        <v>15377.902885292047</v>
      </c>
      <c r="F24" s="153">
        <f>F19+F19</f>
        <v>23066.854327938072</v>
      </c>
      <c r="G24" s="155" t="s">
        <v>39</v>
      </c>
      <c r="H24" s="144">
        <f>H19+H19</f>
        <v>5382.2660098522174</v>
      </c>
      <c r="I24" s="39">
        <f>I19+I19</f>
        <v>1537.7902885292046</v>
      </c>
      <c r="J24" s="39">
        <f>J19+J19</f>
        <v>1537.7902885292046</v>
      </c>
      <c r="K24" s="39">
        <f>K23+K15</f>
        <v>6920.0562983814225</v>
      </c>
    </row>
    <row r="25" spans="1:11" x14ac:dyDescent="0.2">
      <c r="A25" s="138"/>
      <c r="B25" s="19"/>
      <c r="C25" s="149" t="s">
        <v>40</v>
      </c>
      <c r="D25" s="144">
        <f>D24*2</f>
        <v>76889.514426460242</v>
      </c>
      <c r="E25" s="39">
        <f>E24*2</f>
        <v>30755.805770584095</v>
      </c>
      <c r="F25" s="153">
        <f>F24*2</f>
        <v>46133.708655876144</v>
      </c>
      <c r="G25" s="155" t="s">
        <v>40</v>
      </c>
      <c r="H25" s="144">
        <f>H24*2</f>
        <v>10764.532019704435</v>
      </c>
      <c r="I25" s="39">
        <f>I24*2</f>
        <v>3075.5805770584093</v>
      </c>
      <c r="J25" s="39">
        <f>J24*2</f>
        <v>3075.5805770584093</v>
      </c>
      <c r="K25" s="39">
        <f>K24*2</f>
        <v>13840.112596762845</v>
      </c>
    </row>
    <row r="26" spans="1:11" ht="10.8" thickBot="1" x14ac:dyDescent="0.25">
      <c r="A26" s="138"/>
      <c r="B26" s="25"/>
      <c r="C26" s="148" t="s">
        <v>41</v>
      </c>
      <c r="D26" s="144">
        <f>D25+D24</f>
        <v>115334.27163969036</v>
      </c>
      <c r="E26" s="39">
        <f>E25+E24</f>
        <v>46133.708655876144</v>
      </c>
      <c r="F26" s="153">
        <f>F25+F24</f>
        <v>69200.562983814219</v>
      </c>
      <c r="G26" s="154" t="s">
        <v>41</v>
      </c>
      <c r="H26" s="144">
        <f>H25+H24</f>
        <v>16146.798029556652</v>
      </c>
      <c r="I26" s="39">
        <f>I25+I24</f>
        <v>4613.3708655876144</v>
      </c>
      <c r="J26" s="39">
        <f>J25+J24</f>
        <v>4613.3708655876144</v>
      </c>
      <c r="K26" s="39">
        <f>K25+K24</f>
        <v>20760.168895144267</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115334.27163969036</v>
      </c>
      <c r="D29" s="51">
        <f>C29/100*4</f>
        <v>4613.3708655876144</v>
      </c>
      <c r="E29" s="51">
        <f>C29/100*5</f>
        <v>5766.713581984518</v>
      </c>
      <c r="F29" s="51">
        <f>C29/100*6</f>
        <v>6920.0562983814216</v>
      </c>
      <c r="G29" s="51">
        <f>C29/100*7</f>
        <v>8073.3990147783252</v>
      </c>
      <c r="H29" s="51">
        <f>C29/100*8</f>
        <v>9226.7417311752288</v>
      </c>
      <c r="I29" s="51">
        <f>C29/100*9</f>
        <v>10380.084447572131</v>
      </c>
      <c r="J29" s="51">
        <f>C29/100*10</f>
        <v>11533.427163969036</v>
      </c>
      <c r="K29" s="52"/>
    </row>
    <row r="30" spans="1:11" x14ac:dyDescent="0.2">
      <c r="A30" s="19"/>
      <c r="B30" s="53" t="s">
        <v>45</v>
      </c>
      <c r="C30" s="54" t="s">
        <v>46</v>
      </c>
      <c r="D30" s="55">
        <f>D15</f>
        <v>3844.4757213230118</v>
      </c>
      <c r="E30" s="55">
        <f>D15</f>
        <v>3844.4757213230118</v>
      </c>
      <c r="F30" s="55">
        <f>D15</f>
        <v>3844.4757213230118</v>
      </c>
      <c r="G30" s="55">
        <f>D15</f>
        <v>3844.4757213230118</v>
      </c>
      <c r="H30" s="55">
        <f>D15</f>
        <v>3844.4757213230118</v>
      </c>
      <c r="I30" s="55">
        <f>D15</f>
        <v>3844.4757213230118</v>
      </c>
      <c r="J30" s="55">
        <f>D15</f>
        <v>3844.4757213230118</v>
      </c>
      <c r="K30" s="52"/>
    </row>
    <row r="31" spans="1:11" x14ac:dyDescent="0.2">
      <c r="A31" s="19"/>
      <c r="B31" s="53" t="s">
        <v>47</v>
      </c>
      <c r="C31" s="56" t="s">
        <v>48</v>
      </c>
      <c r="D31" s="51">
        <f t="shared" ref="D31:J31" si="0">D29-D30</f>
        <v>768.89514426460255</v>
      </c>
      <c r="E31" s="51">
        <f t="shared" si="0"/>
        <v>1922.2378606615061</v>
      </c>
      <c r="F31" s="51">
        <f t="shared" si="0"/>
        <v>3075.5805770584097</v>
      </c>
      <c r="G31" s="51">
        <f t="shared" si="0"/>
        <v>4228.9232934553129</v>
      </c>
      <c r="H31" s="51">
        <f t="shared" si="0"/>
        <v>5382.2660098522174</v>
      </c>
      <c r="I31" s="51">
        <f t="shared" si="0"/>
        <v>6535.6087262491201</v>
      </c>
      <c r="J31" s="51">
        <f t="shared" si="0"/>
        <v>7688.9514426460246</v>
      </c>
      <c r="K31" s="52"/>
    </row>
    <row r="32" spans="1:11" ht="10.8" thickBot="1" x14ac:dyDescent="0.25">
      <c r="A32" s="19"/>
      <c r="B32" s="57"/>
      <c r="C32" s="453" t="s">
        <v>161</v>
      </c>
      <c r="D32" s="58">
        <f t="shared" ref="D32:J32" si="1">D31/100*10</f>
        <v>76.889514426460266</v>
      </c>
      <c r="E32" s="58">
        <f t="shared" si="1"/>
        <v>192.22378606615064</v>
      </c>
      <c r="F32" s="58">
        <f t="shared" si="1"/>
        <v>307.55805770584095</v>
      </c>
      <c r="G32" s="58">
        <f t="shared" si="1"/>
        <v>422.89232934553127</v>
      </c>
      <c r="H32" s="58">
        <f t="shared" si="1"/>
        <v>538.22660098522169</v>
      </c>
      <c r="I32" s="58">
        <f t="shared" si="1"/>
        <v>653.56087262491201</v>
      </c>
      <c r="J32" s="58">
        <f t="shared" si="1"/>
        <v>768.89514426460255</v>
      </c>
      <c r="K32" s="59"/>
    </row>
    <row r="33" spans="1:11" x14ac:dyDescent="0.2">
      <c r="A33" s="19"/>
      <c r="B33" s="60" t="s">
        <v>50</v>
      </c>
      <c r="C33" s="61" t="s">
        <v>51</v>
      </c>
      <c r="D33" s="62">
        <f t="shared" ref="D33:J36" si="2">D29*30</f>
        <v>138401.12596762844</v>
      </c>
      <c r="E33" s="62">
        <f t="shared" si="2"/>
        <v>173001.40745953555</v>
      </c>
      <c r="F33" s="62">
        <f t="shared" si="2"/>
        <v>207601.68895144266</v>
      </c>
      <c r="G33" s="62">
        <f t="shared" si="2"/>
        <v>242201.97044334977</v>
      </c>
      <c r="H33" s="62">
        <f t="shared" si="2"/>
        <v>276802.25193525688</v>
      </c>
      <c r="I33" s="62">
        <f t="shared" si="2"/>
        <v>311402.53342716396</v>
      </c>
      <c r="J33" s="63">
        <f t="shared" si="2"/>
        <v>346002.8149190711</v>
      </c>
      <c r="K33" s="64"/>
    </row>
    <row r="34" spans="1:11" x14ac:dyDescent="0.2">
      <c r="A34" s="19"/>
      <c r="B34" s="65" t="s">
        <v>50</v>
      </c>
      <c r="C34" s="66" t="s">
        <v>52</v>
      </c>
      <c r="D34" s="67">
        <f t="shared" si="2"/>
        <v>115334.27163969036</v>
      </c>
      <c r="E34" s="67">
        <f t="shared" si="2"/>
        <v>115334.27163969036</v>
      </c>
      <c r="F34" s="67">
        <f t="shared" si="2"/>
        <v>115334.27163969036</v>
      </c>
      <c r="G34" s="67">
        <f t="shared" si="2"/>
        <v>115334.27163969036</v>
      </c>
      <c r="H34" s="67">
        <f t="shared" si="2"/>
        <v>115334.27163969036</v>
      </c>
      <c r="I34" s="67">
        <f t="shared" si="2"/>
        <v>115334.27163969036</v>
      </c>
      <c r="J34" s="68">
        <f t="shared" si="2"/>
        <v>115334.27163969036</v>
      </c>
      <c r="K34" s="69"/>
    </row>
    <row r="35" spans="1:11" x14ac:dyDescent="0.2">
      <c r="A35" s="19"/>
      <c r="B35" s="70" t="s">
        <v>50</v>
      </c>
      <c r="C35" s="71" t="s">
        <v>53</v>
      </c>
      <c r="D35" s="72">
        <f t="shared" si="2"/>
        <v>23066.854327938076</v>
      </c>
      <c r="E35" s="72">
        <f t="shared" si="2"/>
        <v>57667.135819845185</v>
      </c>
      <c r="F35" s="72">
        <f t="shared" si="2"/>
        <v>92267.417311752288</v>
      </c>
      <c r="G35" s="72">
        <f t="shared" si="2"/>
        <v>126867.69880365938</v>
      </c>
      <c r="H35" s="72">
        <f t="shared" si="2"/>
        <v>161467.98029556652</v>
      </c>
      <c r="I35" s="72">
        <f t="shared" si="2"/>
        <v>196068.2617874736</v>
      </c>
      <c r="J35" s="73">
        <f t="shared" si="2"/>
        <v>230668.54327938074</v>
      </c>
      <c r="K35" s="74"/>
    </row>
    <row r="36" spans="1:11" ht="10.8" thickBot="1" x14ac:dyDescent="0.25">
      <c r="A36" s="19"/>
      <c r="B36" s="75" t="s">
        <v>50</v>
      </c>
      <c r="C36" s="76" t="s">
        <v>49</v>
      </c>
      <c r="D36" s="77">
        <f t="shared" si="2"/>
        <v>2306.6854327938081</v>
      </c>
      <c r="E36" s="77">
        <f t="shared" si="2"/>
        <v>5766.7135819845189</v>
      </c>
      <c r="F36" s="77">
        <f t="shared" si="2"/>
        <v>9226.7417311752288</v>
      </c>
      <c r="G36" s="77">
        <f t="shared" si="2"/>
        <v>12686.769880365939</v>
      </c>
      <c r="H36" s="77">
        <f t="shared" si="2"/>
        <v>16146.79802955665</v>
      </c>
      <c r="I36" s="77">
        <f t="shared" si="2"/>
        <v>19606.82617874736</v>
      </c>
      <c r="J36" s="77">
        <f t="shared" si="2"/>
        <v>23066.854327938076</v>
      </c>
      <c r="K36" s="78"/>
    </row>
    <row r="37" spans="1:11" x14ac:dyDescent="0.2">
      <c r="A37" s="6"/>
      <c r="B37" s="79"/>
      <c r="C37" s="80" t="s">
        <v>54</v>
      </c>
      <c r="D37" s="81">
        <f t="shared" ref="D37:J37" si="3">D31</f>
        <v>768.89514426460255</v>
      </c>
      <c r="E37" s="81">
        <f t="shared" si="3"/>
        <v>1922.2378606615061</v>
      </c>
      <c r="F37" s="81">
        <f t="shared" si="3"/>
        <v>3075.5805770584097</v>
      </c>
      <c r="G37" s="81">
        <f t="shared" si="3"/>
        <v>4228.9232934553129</v>
      </c>
      <c r="H37" s="81">
        <f t="shared" si="3"/>
        <v>5382.2660098522174</v>
      </c>
      <c r="I37" s="81">
        <f t="shared" si="3"/>
        <v>6535.6087262491201</v>
      </c>
      <c r="J37" s="81">
        <f t="shared" si="3"/>
        <v>7688.9514426460246</v>
      </c>
      <c r="K37" s="82"/>
    </row>
    <row r="38" spans="1:11" ht="11.4" x14ac:dyDescent="0.2">
      <c r="A38" s="11"/>
      <c r="B38" s="83"/>
      <c r="C38" s="84" t="s">
        <v>55</v>
      </c>
      <c r="D38" s="85">
        <f t="shared" ref="D38:J38" si="4">D37/100*20</f>
        <v>153.77902885292053</v>
      </c>
      <c r="E38" s="86">
        <f t="shared" si="4"/>
        <v>384.44757213230127</v>
      </c>
      <c r="F38" s="86">
        <f t="shared" si="4"/>
        <v>615.1161154116819</v>
      </c>
      <c r="G38" s="86">
        <f t="shared" si="4"/>
        <v>845.78465869106253</v>
      </c>
      <c r="H38" s="86">
        <f t="shared" si="4"/>
        <v>1076.4532019704434</v>
      </c>
      <c r="I38" s="86">
        <f t="shared" si="4"/>
        <v>1307.121745249824</v>
      </c>
      <c r="J38" s="86">
        <f t="shared" si="4"/>
        <v>1537.7902885292051</v>
      </c>
      <c r="K38" s="82"/>
    </row>
    <row r="39" spans="1:11" ht="13.2" x14ac:dyDescent="0.25">
      <c r="A39" s="19"/>
      <c r="B39" s="87"/>
      <c r="C39" s="88" t="s">
        <v>56</v>
      </c>
      <c r="D39" s="85">
        <f t="shared" ref="D39:J39" si="5">D37/100*40</f>
        <v>307.55805770584107</v>
      </c>
      <c r="E39" s="86">
        <f t="shared" si="5"/>
        <v>768.89514426460255</v>
      </c>
      <c r="F39" s="86">
        <f t="shared" si="5"/>
        <v>1230.2322308233638</v>
      </c>
      <c r="G39" s="86">
        <f t="shared" si="5"/>
        <v>1691.5693173821251</v>
      </c>
      <c r="H39" s="86">
        <f t="shared" si="5"/>
        <v>2152.9064039408868</v>
      </c>
      <c r="I39" s="86">
        <f t="shared" si="5"/>
        <v>2614.243490499648</v>
      </c>
      <c r="J39" s="86">
        <f t="shared" si="5"/>
        <v>3075.5805770584102</v>
      </c>
      <c r="K39" s="82"/>
    </row>
    <row r="40" spans="1:11" ht="11.4" x14ac:dyDescent="0.2">
      <c r="A40" s="19"/>
      <c r="B40" s="89"/>
      <c r="C40" s="84" t="s">
        <v>57</v>
      </c>
      <c r="D40" s="85">
        <f t="shared" ref="D40:J40" si="6">D37/100*40</f>
        <v>307.55805770584107</v>
      </c>
      <c r="E40" s="86">
        <f t="shared" si="6"/>
        <v>768.89514426460255</v>
      </c>
      <c r="F40" s="86">
        <f t="shared" si="6"/>
        <v>1230.2322308233638</v>
      </c>
      <c r="G40" s="86">
        <f t="shared" si="6"/>
        <v>1691.5693173821251</v>
      </c>
      <c r="H40" s="86">
        <f t="shared" si="6"/>
        <v>2152.9064039408868</v>
      </c>
      <c r="I40" s="86">
        <f t="shared" si="6"/>
        <v>2614.243490499648</v>
      </c>
      <c r="J40" s="86">
        <f t="shared" si="6"/>
        <v>3075.5805770584102</v>
      </c>
      <c r="K40" s="82"/>
    </row>
    <row r="41" spans="1:11" s="96" customFormat="1" ht="11.4" x14ac:dyDescent="0.2">
      <c r="A41" s="90"/>
      <c r="B41" s="91"/>
      <c r="C41" s="92" t="s">
        <v>58</v>
      </c>
      <c r="D41" s="93">
        <f>D37/100*4</f>
        <v>30.755805770584104</v>
      </c>
      <c r="E41" s="94">
        <f>E37/100*5</f>
        <v>96.111893033075319</v>
      </c>
      <c r="F41" s="94">
        <f>F37/100*6</f>
        <v>184.53483462350459</v>
      </c>
      <c r="G41" s="94">
        <f>F37/100*7</f>
        <v>215.29064039408868</v>
      </c>
      <c r="H41" s="94">
        <f>F37/100*8</f>
        <v>246.04644616467277</v>
      </c>
      <c r="I41" s="94">
        <f>F37/100*9</f>
        <v>276.80225193525689</v>
      </c>
      <c r="J41" s="94">
        <f>F37/100*10</f>
        <v>307.55805770584095</v>
      </c>
      <c r="K41" s="95"/>
    </row>
    <row r="42" spans="1:11" ht="11.4" x14ac:dyDescent="0.2">
      <c r="A42" s="19"/>
      <c r="B42" s="89"/>
      <c r="C42" s="97" t="s">
        <v>59</v>
      </c>
      <c r="D42" s="98">
        <f t="shared" ref="D42:J42" si="7">D37+D41</f>
        <v>799.65095003518661</v>
      </c>
      <c r="E42" s="99">
        <f t="shared" si="7"/>
        <v>2018.3497536945815</v>
      </c>
      <c r="F42" s="99">
        <f t="shared" si="7"/>
        <v>3260.1154116819143</v>
      </c>
      <c r="G42" s="99">
        <f t="shared" si="7"/>
        <v>4444.2139338494017</v>
      </c>
      <c r="H42" s="99">
        <f t="shared" si="7"/>
        <v>5628.3124560168899</v>
      </c>
      <c r="I42" s="99">
        <f t="shared" si="7"/>
        <v>6812.4109781843772</v>
      </c>
      <c r="J42" s="99">
        <f t="shared" si="7"/>
        <v>7996.5095003518654</v>
      </c>
      <c r="K42" s="100"/>
    </row>
    <row r="43" spans="1:11" ht="11.4" x14ac:dyDescent="0.2">
      <c r="A43" s="19"/>
      <c r="B43" s="101"/>
      <c r="C43" s="102" t="s">
        <v>60</v>
      </c>
      <c r="D43" s="103">
        <f>D35*D28</f>
        <v>922.67417311752308</v>
      </c>
      <c r="E43" s="103">
        <f t="shared" ref="E43:J43" si="8">E35*E28</f>
        <v>2883.3567909922594</v>
      </c>
      <c r="F43" s="103">
        <f t="shared" si="8"/>
        <v>5536.0450387051369</v>
      </c>
      <c r="G43" s="103">
        <f t="shared" si="8"/>
        <v>8880.7389162561576</v>
      </c>
      <c r="H43" s="103">
        <f t="shared" si="8"/>
        <v>12917.438423645322</v>
      </c>
      <c r="I43" s="103">
        <f t="shared" si="8"/>
        <v>17646.143560872624</v>
      </c>
      <c r="J43" s="103">
        <f t="shared" si="8"/>
        <v>23066.854327938076</v>
      </c>
      <c r="K43" s="104"/>
    </row>
    <row r="44" spans="1:11" ht="11.4" x14ac:dyDescent="0.2">
      <c r="A44" s="19"/>
      <c r="B44" s="101"/>
      <c r="C44" s="102" t="s">
        <v>61</v>
      </c>
      <c r="D44" s="105">
        <f>D35+D43</f>
        <v>23989.5285010556</v>
      </c>
      <c r="E44" s="105">
        <f t="shared" ref="E44:J44" si="9">E35+E43</f>
        <v>60550.492610837442</v>
      </c>
      <c r="F44" s="105">
        <f t="shared" si="9"/>
        <v>97803.462350457427</v>
      </c>
      <c r="G44" s="105">
        <f t="shared" si="9"/>
        <v>135748.43771991553</v>
      </c>
      <c r="H44" s="105">
        <f t="shared" si="9"/>
        <v>174385.41871921186</v>
      </c>
      <c r="I44" s="105">
        <f t="shared" si="9"/>
        <v>213714.40534834622</v>
      </c>
      <c r="J44" s="105">
        <f t="shared" si="9"/>
        <v>253735.39760731882</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274.60540866592942</v>
      </c>
      <c r="F46" s="114">
        <f>E46*C7</f>
        <v>3844.4757213230118</v>
      </c>
      <c r="G46" s="115"/>
      <c r="H46" s="114">
        <f>F46*C8</f>
        <v>115334.27163969036</v>
      </c>
      <c r="I46" s="116">
        <f>E26</f>
        <v>46133.708655876144</v>
      </c>
      <c r="J46" s="117">
        <f>F26</f>
        <v>69200.562983814219</v>
      </c>
      <c r="K46" s="19"/>
    </row>
    <row r="47" spans="1:11" ht="13.8" thickBot="1" x14ac:dyDescent="0.3">
      <c r="A47" s="118" t="str">
        <f t="shared" ref="A47:B49" si="10">A6</f>
        <v>Per Month /US$</v>
      </c>
      <c r="B47" s="119">
        <f t="shared" si="10"/>
        <v>390.21428571428572</v>
      </c>
      <c r="C47" s="27">
        <v>1</v>
      </c>
      <c r="D47" s="120"/>
      <c r="E47" s="121"/>
      <c r="F47" s="121"/>
      <c r="G47" s="122"/>
      <c r="H47" s="123" t="s">
        <v>11</v>
      </c>
      <c r="I47" s="124" t="s">
        <v>20</v>
      </c>
      <c r="J47" s="124" t="s">
        <v>13</v>
      </c>
      <c r="K47" s="25"/>
    </row>
    <row r="48" spans="1:11" ht="13.8" thickBot="1" x14ac:dyDescent="0.3">
      <c r="A48" s="118" t="str">
        <f t="shared" si="10"/>
        <v>Per Year /US$</v>
      </c>
      <c r="B48" s="119">
        <f t="shared" si="10"/>
        <v>5463</v>
      </c>
      <c r="C48" s="27">
        <v>14</v>
      </c>
      <c r="D48" s="125"/>
      <c r="E48" s="126"/>
      <c r="F48" s="126"/>
      <c r="G48" s="126"/>
      <c r="H48" s="127"/>
      <c r="I48" s="127"/>
      <c r="J48" s="127"/>
      <c r="K48" s="44"/>
    </row>
    <row r="49" spans="1:11" ht="13.8" thickBot="1" x14ac:dyDescent="0.3">
      <c r="A49" s="118" t="str">
        <f t="shared" si="10"/>
        <v>Per 30 Years /US$</v>
      </c>
      <c r="B49" s="119">
        <f t="shared" si="10"/>
        <v>163890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164.76324519955764</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49.428973559867295</v>
      </c>
      <c r="E52" s="39">
        <f>F10/100*15</f>
        <v>24.714486779933647</v>
      </c>
      <c r="F52" s="39">
        <f>F10/100*10</f>
        <v>16.476324519955764</v>
      </c>
      <c r="G52" s="39">
        <f>F10/100*15</f>
        <v>24.714486779933647</v>
      </c>
      <c r="H52" s="39">
        <f>F10/100*8</f>
        <v>13.181059615964612</v>
      </c>
      <c r="I52" s="39">
        <f>F10/100*6</f>
        <v>9.8857947119734586</v>
      </c>
      <c r="J52" s="39">
        <f>F10/100*6</f>
        <v>9.8857947119734586</v>
      </c>
      <c r="K52" s="39">
        <f>F10/100*10</f>
        <v>16.476324519955764</v>
      </c>
    </row>
    <row r="53" spans="1:11" x14ac:dyDescent="0.2">
      <c r="A53" s="138"/>
      <c r="B53" s="139"/>
      <c r="C53" s="38" t="s">
        <v>26</v>
      </c>
      <c r="D53" s="39">
        <f t="shared" ref="D53:K53" si="11">D52*2</f>
        <v>98.85794711973459</v>
      </c>
      <c r="E53" s="39">
        <f t="shared" si="11"/>
        <v>49.428973559867295</v>
      </c>
      <c r="F53" s="39">
        <f t="shared" si="11"/>
        <v>32.952649039911527</v>
      </c>
      <c r="G53" s="39">
        <f t="shared" si="11"/>
        <v>49.428973559867295</v>
      </c>
      <c r="H53" s="39">
        <f t="shared" si="11"/>
        <v>26.362119231929224</v>
      </c>
      <c r="I53" s="39">
        <f t="shared" si="11"/>
        <v>19.771589423946917</v>
      </c>
      <c r="J53" s="39">
        <f t="shared" si="11"/>
        <v>19.771589423946917</v>
      </c>
      <c r="K53" s="39">
        <f t="shared" si="11"/>
        <v>32.952649039911527</v>
      </c>
    </row>
    <row r="54" spans="1:11" x14ac:dyDescent="0.2">
      <c r="A54" s="138"/>
      <c r="B54" s="139"/>
      <c r="C54" s="38" t="s">
        <v>27</v>
      </c>
      <c r="D54" s="39">
        <f t="shared" ref="D54:K54" si="12">D52*3</f>
        <v>148.28692067960188</v>
      </c>
      <c r="E54" s="39">
        <f t="shared" si="12"/>
        <v>74.143460339800939</v>
      </c>
      <c r="F54" s="39">
        <f t="shared" si="12"/>
        <v>49.428973559867288</v>
      </c>
      <c r="G54" s="39">
        <f t="shared" si="12"/>
        <v>74.143460339800939</v>
      </c>
      <c r="H54" s="39">
        <f t="shared" si="12"/>
        <v>39.543178847893834</v>
      </c>
      <c r="I54" s="39">
        <f t="shared" si="12"/>
        <v>29.657384135920374</v>
      </c>
      <c r="J54" s="39">
        <f t="shared" si="12"/>
        <v>29.657384135920374</v>
      </c>
      <c r="K54" s="39">
        <f t="shared" si="12"/>
        <v>49.428973559867288</v>
      </c>
    </row>
    <row r="55" spans="1:11" x14ac:dyDescent="0.2">
      <c r="A55" s="138"/>
      <c r="B55" s="139"/>
      <c r="C55" s="38" t="s">
        <v>28</v>
      </c>
      <c r="D55" s="39">
        <f t="shared" ref="D55:K55" si="13">D52*6</f>
        <v>296.57384135920375</v>
      </c>
      <c r="E55" s="39">
        <f t="shared" si="13"/>
        <v>148.28692067960188</v>
      </c>
      <c r="F55" s="39">
        <f t="shared" si="13"/>
        <v>98.857947119734575</v>
      </c>
      <c r="G55" s="39">
        <f t="shared" si="13"/>
        <v>148.28692067960188</v>
      </c>
      <c r="H55" s="39">
        <f t="shared" si="13"/>
        <v>79.086357695787669</v>
      </c>
      <c r="I55" s="39">
        <f t="shared" si="13"/>
        <v>59.314768271840748</v>
      </c>
      <c r="J55" s="39">
        <f t="shared" si="13"/>
        <v>59.314768271840748</v>
      </c>
      <c r="K55" s="39">
        <f t="shared" si="13"/>
        <v>98.857947119734575</v>
      </c>
    </row>
    <row r="56" spans="1:11" x14ac:dyDescent="0.2">
      <c r="A56" s="138"/>
      <c r="B56" s="139"/>
      <c r="C56" s="38" t="s">
        <v>29</v>
      </c>
      <c r="D56" s="39">
        <f t="shared" ref="D56:K56" si="14">D52*12</f>
        <v>593.14768271840751</v>
      </c>
      <c r="E56" s="39">
        <f t="shared" si="14"/>
        <v>296.57384135920375</v>
      </c>
      <c r="F56" s="39">
        <f t="shared" si="14"/>
        <v>197.71589423946915</v>
      </c>
      <c r="G56" s="39">
        <f t="shared" si="14"/>
        <v>296.57384135920375</v>
      </c>
      <c r="H56" s="39">
        <f t="shared" si="14"/>
        <v>158.17271539157534</v>
      </c>
      <c r="I56" s="39">
        <f t="shared" si="14"/>
        <v>118.6295365436815</v>
      </c>
      <c r="J56" s="39">
        <f t="shared" si="14"/>
        <v>118.6295365436815</v>
      </c>
      <c r="K56" s="39">
        <f t="shared" si="14"/>
        <v>197.71589423946915</v>
      </c>
    </row>
    <row r="57" spans="1:11" x14ac:dyDescent="0.2">
      <c r="A57" s="138"/>
      <c r="B57" s="139"/>
      <c r="C57" s="40" t="s">
        <v>30</v>
      </c>
      <c r="D57" s="140">
        <f t="shared" ref="D57:K57" si="15">D52*14</f>
        <v>692.00562983814211</v>
      </c>
      <c r="E57" s="140">
        <f t="shared" si="15"/>
        <v>346.00281491907106</v>
      </c>
      <c r="F57" s="140">
        <f t="shared" si="15"/>
        <v>230.66854327938069</v>
      </c>
      <c r="G57" s="140">
        <f t="shared" si="15"/>
        <v>346.00281491907106</v>
      </c>
      <c r="H57" s="140">
        <f t="shared" si="15"/>
        <v>184.53483462350457</v>
      </c>
      <c r="I57" s="140">
        <f t="shared" si="15"/>
        <v>138.40112596762842</v>
      </c>
      <c r="J57" s="140">
        <f t="shared" si="15"/>
        <v>138.40112596762842</v>
      </c>
      <c r="K57" s="140">
        <f t="shared" si="15"/>
        <v>230.66854327938069</v>
      </c>
    </row>
    <row r="58" spans="1:11" x14ac:dyDescent="0.2">
      <c r="A58" s="138"/>
      <c r="B58" s="139"/>
      <c r="C58" s="38" t="s">
        <v>31</v>
      </c>
      <c r="D58" s="39">
        <f t="shared" ref="D58:K58" si="16">D57*2</f>
        <v>1384.0112596762842</v>
      </c>
      <c r="E58" s="39">
        <f t="shared" si="16"/>
        <v>692.00562983814211</v>
      </c>
      <c r="F58" s="39">
        <f t="shared" si="16"/>
        <v>461.33708655876137</v>
      </c>
      <c r="G58" s="39">
        <f t="shared" si="16"/>
        <v>692.00562983814211</v>
      </c>
      <c r="H58" s="39">
        <f t="shared" si="16"/>
        <v>369.06966924700913</v>
      </c>
      <c r="I58" s="39">
        <f t="shared" si="16"/>
        <v>276.80225193525683</v>
      </c>
      <c r="J58" s="39">
        <f t="shared" si="16"/>
        <v>276.80225193525683</v>
      </c>
      <c r="K58" s="39">
        <f t="shared" si="16"/>
        <v>461.33708655876137</v>
      </c>
    </row>
    <row r="59" spans="1:11" x14ac:dyDescent="0.2">
      <c r="A59" s="138"/>
      <c r="B59" s="139"/>
      <c r="C59" s="38" t="s">
        <v>32</v>
      </c>
      <c r="D59" s="39">
        <f t="shared" ref="D59:K59" si="17">D58+D57</f>
        <v>2076.0168895144261</v>
      </c>
      <c r="E59" s="39">
        <f t="shared" si="17"/>
        <v>1038.0084447572131</v>
      </c>
      <c r="F59" s="39">
        <f t="shared" si="17"/>
        <v>692.00562983814211</v>
      </c>
      <c r="G59" s="39">
        <f t="shared" si="17"/>
        <v>1038.0084447572131</v>
      </c>
      <c r="H59" s="39">
        <f t="shared" si="17"/>
        <v>553.60450387051367</v>
      </c>
      <c r="I59" s="39">
        <f t="shared" si="17"/>
        <v>415.20337790288522</v>
      </c>
      <c r="J59" s="39">
        <f t="shared" si="17"/>
        <v>415.20337790288522</v>
      </c>
      <c r="K59" s="39">
        <f t="shared" si="17"/>
        <v>692.00562983814211</v>
      </c>
    </row>
    <row r="60" spans="1:11" x14ac:dyDescent="0.2">
      <c r="A60" s="138"/>
      <c r="B60" s="139"/>
      <c r="C60" s="38" t="s">
        <v>33</v>
      </c>
      <c r="D60" s="39">
        <f>D58+D58</f>
        <v>2768.0225193525685</v>
      </c>
      <c r="E60" s="39">
        <f t="shared" ref="E60:K60" si="18">E59+E57</f>
        <v>1384.0112596762842</v>
      </c>
      <c r="F60" s="39">
        <f t="shared" si="18"/>
        <v>922.67417311752274</v>
      </c>
      <c r="G60" s="39">
        <f t="shared" si="18"/>
        <v>1384.0112596762842</v>
      </c>
      <c r="H60" s="39">
        <f t="shared" si="18"/>
        <v>738.13933849401826</v>
      </c>
      <c r="I60" s="39">
        <f t="shared" si="18"/>
        <v>553.60450387051367</v>
      </c>
      <c r="J60" s="39">
        <f t="shared" si="18"/>
        <v>553.60450387051367</v>
      </c>
      <c r="K60" s="39">
        <f t="shared" si="18"/>
        <v>922.67417311752274</v>
      </c>
    </row>
    <row r="61" spans="1:11" x14ac:dyDescent="0.2">
      <c r="A61" s="138"/>
      <c r="B61" s="139"/>
      <c r="C61" s="38" t="s">
        <v>34</v>
      </c>
      <c r="D61" s="39">
        <f>D59+D58</f>
        <v>3460.0281491907103</v>
      </c>
      <c r="E61" s="39">
        <f t="shared" ref="E61:K61" si="19">E60+E57</f>
        <v>1730.0140745953554</v>
      </c>
      <c r="F61" s="39">
        <f t="shared" si="19"/>
        <v>1153.3427163969034</v>
      </c>
      <c r="G61" s="39">
        <f t="shared" si="19"/>
        <v>1730.0140745953554</v>
      </c>
      <c r="H61" s="39">
        <f t="shared" si="19"/>
        <v>922.67417311752286</v>
      </c>
      <c r="I61" s="39">
        <f t="shared" si="19"/>
        <v>692.00562983814211</v>
      </c>
      <c r="J61" s="39">
        <f t="shared" si="19"/>
        <v>692.00562983814211</v>
      </c>
      <c r="K61" s="39">
        <f t="shared" si="19"/>
        <v>1153.3427163969034</v>
      </c>
    </row>
    <row r="62" spans="1:11" x14ac:dyDescent="0.2">
      <c r="A62" s="138"/>
      <c r="B62" s="139"/>
      <c r="C62" s="38" t="s">
        <v>35</v>
      </c>
      <c r="D62" s="39">
        <f>D59+D59</f>
        <v>4152.0337790288522</v>
      </c>
      <c r="E62" s="39">
        <f t="shared" ref="E62:K62" si="20">E61+E57</f>
        <v>2076.0168895144266</v>
      </c>
      <c r="F62" s="39">
        <f t="shared" si="20"/>
        <v>1384.011259676284</v>
      </c>
      <c r="G62" s="39">
        <f t="shared" si="20"/>
        <v>2076.0168895144266</v>
      </c>
      <c r="H62" s="39">
        <f t="shared" si="20"/>
        <v>1107.2090077410273</v>
      </c>
      <c r="I62" s="39">
        <f t="shared" si="20"/>
        <v>830.40675580577056</v>
      </c>
      <c r="J62" s="39">
        <f t="shared" si="20"/>
        <v>830.40675580577056</v>
      </c>
      <c r="K62" s="39">
        <f t="shared" si="20"/>
        <v>1384.011259676284</v>
      </c>
    </row>
    <row r="63" spans="1:11" x14ac:dyDescent="0.2">
      <c r="A63" s="138"/>
      <c r="B63" s="139"/>
      <c r="C63" s="38" t="s">
        <v>36</v>
      </c>
      <c r="D63" s="39">
        <f>D59+D60</f>
        <v>4844.0394088669946</v>
      </c>
      <c r="E63" s="39">
        <f t="shared" ref="E63:K63" si="21">E62+E57</f>
        <v>2422.0197044334977</v>
      </c>
      <c r="F63" s="39">
        <f t="shared" si="21"/>
        <v>1614.6798029556646</v>
      </c>
      <c r="G63" s="39">
        <f t="shared" si="21"/>
        <v>2422.0197044334977</v>
      </c>
      <c r="H63" s="39">
        <f t="shared" si="21"/>
        <v>1291.7438423645319</v>
      </c>
      <c r="I63" s="39">
        <f t="shared" si="21"/>
        <v>968.807881773399</v>
      </c>
      <c r="J63" s="39">
        <f t="shared" si="21"/>
        <v>968.807881773399</v>
      </c>
      <c r="K63" s="39">
        <f t="shared" si="21"/>
        <v>1614.6798029556646</v>
      </c>
    </row>
    <row r="64" spans="1:11" x14ac:dyDescent="0.2">
      <c r="A64" s="138"/>
      <c r="B64" s="139"/>
      <c r="C64" s="38" t="s">
        <v>37</v>
      </c>
      <c r="D64" s="39">
        <f t="shared" ref="D64:K64" si="22">D63+D57</f>
        <v>5536.0450387051369</v>
      </c>
      <c r="E64" s="39">
        <f t="shared" si="22"/>
        <v>2768.0225193525689</v>
      </c>
      <c r="F64" s="39">
        <f t="shared" si="22"/>
        <v>1845.3483462350453</v>
      </c>
      <c r="G64" s="39">
        <f t="shared" si="22"/>
        <v>2768.0225193525689</v>
      </c>
      <c r="H64" s="39">
        <f t="shared" si="22"/>
        <v>1476.2786769880365</v>
      </c>
      <c r="I64" s="39">
        <f t="shared" si="22"/>
        <v>1107.2090077410273</v>
      </c>
      <c r="J64" s="39">
        <f t="shared" si="22"/>
        <v>1107.2090077410273</v>
      </c>
      <c r="K64" s="39">
        <f t="shared" si="22"/>
        <v>1845.3483462350453</v>
      </c>
    </row>
    <row r="65" spans="1:11" x14ac:dyDescent="0.2">
      <c r="A65" s="138"/>
      <c r="B65" s="139"/>
      <c r="C65" s="38" t="s">
        <v>38</v>
      </c>
      <c r="D65" s="39">
        <f t="shared" ref="D65:K65" si="23">D64+D57</f>
        <v>6228.0506685432792</v>
      </c>
      <c r="E65" s="39">
        <f t="shared" si="23"/>
        <v>3114.0253342716401</v>
      </c>
      <c r="F65" s="39">
        <f t="shared" si="23"/>
        <v>2076.0168895144261</v>
      </c>
      <c r="G65" s="39">
        <f t="shared" si="23"/>
        <v>3114.0253342716401</v>
      </c>
      <c r="H65" s="39">
        <f t="shared" si="23"/>
        <v>1660.8135116115411</v>
      </c>
      <c r="I65" s="39">
        <f t="shared" si="23"/>
        <v>1245.6101337086557</v>
      </c>
      <c r="J65" s="39">
        <f t="shared" si="23"/>
        <v>1245.6101337086557</v>
      </c>
      <c r="K65" s="39">
        <f t="shared" si="23"/>
        <v>2076.0168895144261</v>
      </c>
    </row>
    <row r="66" spans="1:11" x14ac:dyDescent="0.2">
      <c r="A66" s="138"/>
      <c r="B66" s="139"/>
      <c r="C66" s="38" t="s">
        <v>39</v>
      </c>
      <c r="D66" s="39">
        <f t="shared" ref="D66:K66" si="24">D65+D57</f>
        <v>6920.0562983814216</v>
      </c>
      <c r="E66" s="39">
        <f t="shared" si="24"/>
        <v>3460.0281491907112</v>
      </c>
      <c r="F66" s="39">
        <f t="shared" si="24"/>
        <v>2306.6854327938067</v>
      </c>
      <c r="G66" s="39">
        <f t="shared" si="24"/>
        <v>3460.0281491907112</v>
      </c>
      <c r="H66" s="39">
        <f t="shared" si="24"/>
        <v>1845.3483462350457</v>
      </c>
      <c r="I66" s="39">
        <f t="shared" si="24"/>
        <v>1384.011259676284</v>
      </c>
      <c r="J66" s="39">
        <f t="shared" si="24"/>
        <v>1384.011259676284</v>
      </c>
      <c r="K66" s="39">
        <f t="shared" si="24"/>
        <v>2306.6854327938067</v>
      </c>
    </row>
    <row r="67" spans="1:11" x14ac:dyDescent="0.2">
      <c r="A67" s="138"/>
      <c r="B67" s="139"/>
      <c r="C67" s="38" t="s">
        <v>40</v>
      </c>
      <c r="D67" s="39">
        <f t="shared" ref="D67:K67" si="25">D66*2</f>
        <v>13840.112596762843</v>
      </c>
      <c r="E67" s="39">
        <f t="shared" si="25"/>
        <v>6920.0562983814225</v>
      </c>
      <c r="F67" s="39">
        <f t="shared" si="25"/>
        <v>4613.3708655876135</v>
      </c>
      <c r="G67" s="39">
        <f t="shared" si="25"/>
        <v>6920.0562983814225</v>
      </c>
      <c r="H67" s="39">
        <f t="shared" si="25"/>
        <v>3690.6966924700914</v>
      </c>
      <c r="I67" s="39">
        <f t="shared" si="25"/>
        <v>2768.022519352568</v>
      </c>
      <c r="J67" s="39">
        <f t="shared" si="25"/>
        <v>2768.022519352568</v>
      </c>
      <c r="K67" s="39">
        <f t="shared" si="25"/>
        <v>4613.3708655876135</v>
      </c>
    </row>
    <row r="68" spans="1:11" x14ac:dyDescent="0.2">
      <c r="A68" s="130"/>
      <c r="B68" s="106"/>
      <c r="C68" s="42" t="s">
        <v>41</v>
      </c>
      <c r="D68" s="39">
        <f t="shared" ref="D68:K68" si="26">D67+D66</f>
        <v>20760.168895144263</v>
      </c>
      <c r="E68" s="39">
        <f t="shared" si="26"/>
        <v>10380.084447572133</v>
      </c>
      <c r="F68" s="39">
        <f t="shared" si="26"/>
        <v>6920.0562983814198</v>
      </c>
      <c r="G68" s="39">
        <f t="shared" si="26"/>
        <v>10380.084447572133</v>
      </c>
      <c r="H68" s="39">
        <f t="shared" si="26"/>
        <v>5536.0450387051369</v>
      </c>
      <c r="I68" s="39">
        <f t="shared" si="26"/>
        <v>4152.0337790288522</v>
      </c>
      <c r="J68" s="39">
        <f t="shared" si="26"/>
        <v>4152.0337790288522</v>
      </c>
      <c r="K68" s="39">
        <f t="shared" si="26"/>
        <v>6920.0562983814198</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115"/>
  <sheetViews>
    <sheetView topLeftCell="A3" workbookViewId="0">
      <selection activeCell="C32" sqref="C32"/>
    </sheetView>
  </sheetViews>
  <sheetFormatPr defaultColWidth="9" defaultRowHeight="10.199999999999999" x14ac:dyDescent="0.2"/>
  <cols>
    <col min="1" max="1" width="20.554687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São Tomé and Príncipe</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4.4" x14ac:dyDescent="0.3">
      <c r="A4" s="202" t="s">
        <v>88</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186.38785563486476</v>
      </c>
      <c r="F5" s="15">
        <f>E5*14</f>
        <v>2609.4299788881067</v>
      </c>
      <c r="G5" s="16">
        <v>1</v>
      </c>
      <c r="H5" s="15">
        <f>F5*30</f>
        <v>78282.899366643207</v>
      </c>
      <c r="I5" s="17">
        <f>E26</f>
        <v>31313.159746657286</v>
      </c>
      <c r="J5" s="18">
        <f>F26</f>
        <v>46969.739619985921</v>
      </c>
      <c r="K5" s="19"/>
    </row>
    <row r="6" spans="1:11" ht="13.2" x14ac:dyDescent="0.25">
      <c r="A6" s="151" t="s">
        <v>9</v>
      </c>
      <c r="B6" s="159">
        <f>D5*C6</f>
        <v>264.85714285714283</v>
      </c>
      <c r="C6" s="233">
        <f>B7/C7</f>
        <v>264.85714285714283</v>
      </c>
      <c r="D6" s="20" t="s">
        <v>10</v>
      </c>
      <c r="E6" s="21"/>
      <c r="F6" s="21"/>
      <c r="G6" s="22">
        <v>39706</v>
      </c>
      <c r="H6" s="23" t="s">
        <v>11</v>
      </c>
      <c r="I6" s="24" t="s">
        <v>12</v>
      </c>
      <c r="J6" s="24" t="s">
        <v>13</v>
      </c>
      <c r="K6" s="25"/>
    </row>
    <row r="7" spans="1:11" ht="14.4" x14ac:dyDescent="0.3">
      <c r="A7" s="162" t="s">
        <v>14</v>
      </c>
      <c r="B7" s="26">
        <v>3708</v>
      </c>
      <c r="C7" s="27">
        <v>14</v>
      </c>
      <c r="D7"/>
      <c r="E7" s="28"/>
      <c r="F7"/>
      <c r="G7" s="29">
        <v>1.421</v>
      </c>
      <c r="H7"/>
      <c r="I7" s="30"/>
      <c r="J7"/>
      <c r="K7" s="31"/>
    </row>
    <row r="8" spans="1:11" ht="13.8" thickBot="1" x14ac:dyDescent="0.3">
      <c r="A8" s="150" t="s">
        <v>15</v>
      </c>
      <c r="B8" s="32">
        <f>B7*C8</f>
        <v>111240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186.38785563486476</v>
      </c>
      <c r="E10" s="39">
        <f>D10/100*40</f>
        <v>74.555142253945917</v>
      </c>
      <c r="F10" s="153">
        <f>D10/100*60</f>
        <v>111.83271338091886</v>
      </c>
      <c r="G10" s="155" t="s">
        <v>25</v>
      </c>
      <c r="H10" s="144">
        <f>E10/100*35</f>
        <v>26.09429978888107</v>
      </c>
      <c r="I10" s="39">
        <f>E10/100*10</f>
        <v>7.4555142253945919</v>
      </c>
      <c r="J10" s="39">
        <f>E10/100*10</f>
        <v>7.4555142253945919</v>
      </c>
      <c r="K10" s="39">
        <f>E10/100*45</f>
        <v>33.549814014275661</v>
      </c>
    </row>
    <row r="11" spans="1:11" x14ac:dyDescent="0.2">
      <c r="B11" s="19"/>
      <c r="C11" s="149" t="s">
        <v>26</v>
      </c>
      <c r="D11" s="144">
        <f>D10*2</f>
        <v>372.77571126972953</v>
      </c>
      <c r="E11" s="39">
        <f>E10*2</f>
        <v>149.11028450789183</v>
      </c>
      <c r="F11" s="153">
        <f>F10*2</f>
        <v>223.66542676183772</v>
      </c>
      <c r="G11" s="155" t="s">
        <v>26</v>
      </c>
      <c r="H11" s="144">
        <f>H10*2</f>
        <v>52.18859957776214</v>
      </c>
      <c r="I11" s="39">
        <f>I10*2</f>
        <v>14.911028450789184</v>
      </c>
      <c r="J11" s="39">
        <f>J10*2</f>
        <v>14.911028450789184</v>
      </c>
      <c r="K11" s="39">
        <f>K10*2</f>
        <v>67.099628028551322</v>
      </c>
    </row>
    <row r="12" spans="1:11" ht="14.4" x14ac:dyDescent="0.3">
      <c r="A12" s="145"/>
      <c r="B12" s="19"/>
      <c r="C12" s="149" t="s">
        <v>27</v>
      </c>
      <c r="D12" s="144">
        <f>D10*3</f>
        <v>559.16356690459429</v>
      </c>
      <c r="E12" s="39">
        <f>E10*3</f>
        <v>223.66542676183775</v>
      </c>
      <c r="F12" s="153">
        <f>F10*3</f>
        <v>335.4981401427566</v>
      </c>
      <c r="G12" s="155" t="s">
        <v>27</v>
      </c>
      <c r="H12" s="144">
        <f>H10*3</f>
        <v>78.282899366643207</v>
      </c>
      <c r="I12" s="39">
        <f>I10*3</f>
        <v>22.366542676183776</v>
      </c>
      <c r="J12" s="39">
        <f>J10*3</f>
        <v>22.366542676183776</v>
      </c>
      <c r="K12" s="39">
        <f>K10*3</f>
        <v>100.64944204282699</v>
      </c>
    </row>
    <row r="13" spans="1:11" x14ac:dyDescent="0.2">
      <c r="B13" s="19"/>
      <c r="C13" s="149" t="s">
        <v>28</v>
      </c>
      <c r="D13" s="144">
        <f>D10*6</f>
        <v>1118.3271338091886</v>
      </c>
      <c r="E13" s="39">
        <f>E10*6</f>
        <v>447.3308535236755</v>
      </c>
      <c r="F13" s="153">
        <f>F10*6</f>
        <v>670.99628028551319</v>
      </c>
      <c r="G13" s="155" t="s">
        <v>28</v>
      </c>
      <c r="H13" s="144">
        <f>H10*6</f>
        <v>156.56579873328641</v>
      </c>
      <c r="I13" s="39">
        <f>I10*6</f>
        <v>44.733085352367553</v>
      </c>
      <c r="J13" s="39">
        <f>J10*6</f>
        <v>44.733085352367553</v>
      </c>
      <c r="K13" s="39">
        <f>K10*6</f>
        <v>201.29888408565398</v>
      </c>
    </row>
    <row r="14" spans="1:11" x14ac:dyDescent="0.2">
      <c r="A14" s="157"/>
      <c r="B14" s="147"/>
      <c r="C14" s="149" t="s">
        <v>29</v>
      </c>
      <c r="D14" s="144">
        <f>D10*12</f>
        <v>2236.6542676183772</v>
      </c>
      <c r="E14" s="39">
        <f>E10*12</f>
        <v>894.661707047351</v>
      </c>
      <c r="F14" s="153">
        <f>F10*12</f>
        <v>1341.9925605710264</v>
      </c>
      <c r="G14" s="155" t="s">
        <v>29</v>
      </c>
      <c r="H14" s="144">
        <f>H10*12</f>
        <v>313.13159746657283</v>
      </c>
      <c r="I14" s="39">
        <f>I10*12</f>
        <v>89.466170704735106</v>
      </c>
      <c r="J14" s="39">
        <f>J10*12</f>
        <v>89.466170704735106</v>
      </c>
      <c r="K14" s="39">
        <f>K10*12</f>
        <v>402.59776817130796</v>
      </c>
    </row>
    <row r="15" spans="1:11" x14ac:dyDescent="0.2">
      <c r="A15" s="157"/>
      <c r="B15" s="158"/>
      <c r="C15" s="160" t="s">
        <v>30</v>
      </c>
      <c r="D15" s="156">
        <f>D10*14</f>
        <v>2609.4299788881067</v>
      </c>
      <c r="E15" s="41">
        <f>E10*14</f>
        <v>1043.7719915552429</v>
      </c>
      <c r="F15" s="141">
        <f>F10*14</f>
        <v>1565.657987332864</v>
      </c>
      <c r="G15" s="143" t="s">
        <v>30</v>
      </c>
      <c r="H15" s="156">
        <f>H10*14</f>
        <v>365.32019704433498</v>
      </c>
      <c r="I15" s="41">
        <f>I10*14</f>
        <v>104.37719915552428</v>
      </c>
      <c r="J15" s="41">
        <f>J10*14</f>
        <v>104.37719915552428</v>
      </c>
      <c r="K15" s="41">
        <f>K10*14</f>
        <v>469.69739619985927</v>
      </c>
    </row>
    <row r="16" spans="1:11" ht="12.9" customHeight="1" x14ac:dyDescent="0.2">
      <c r="A16" s="157"/>
      <c r="B16" s="146"/>
      <c r="C16" s="149" t="s">
        <v>31</v>
      </c>
      <c r="D16" s="144">
        <f>D15*2</f>
        <v>5218.8599577762134</v>
      </c>
      <c r="E16" s="39">
        <f>E15*2</f>
        <v>2087.5439831104859</v>
      </c>
      <c r="F16" s="153">
        <f>F15*2</f>
        <v>3131.3159746657279</v>
      </c>
      <c r="G16" s="155" t="s">
        <v>31</v>
      </c>
      <c r="H16" s="144">
        <f>H15*2</f>
        <v>730.64039408866995</v>
      </c>
      <c r="I16" s="39">
        <f>I15*2</f>
        <v>208.75439831104856</v>
      </c>
      <c r="J16" s="39">
        <f>J15*2</f>
        <v>208.75439831104856</v>
      </c>
      <c r="K16" s="39">
        <f>K15*2</f>
        <v>939.39479239971854</v>
      </c>
    </row>
    <row r="17" spans="1:11" x14ac:dyDescent="0.2">
      <c r="B17" s="19"/>
      <c r="C17" s="149" t="s">
        <v>32</v>
      </c>
      <c r="D17" s="144">
        <f>D16+D15</f>
        <v>7828.2899366643196</v>
      </c>
      <c r="E17" s="39">
        <f>E16+E15</f>
        <v>3131.3159746657288</v>
      </c>
      <c r="F17" s="153">
        <f>F16+F15</f>
        <v>4696.9739619985921</v>
      </c>
      <c r="G17" s="155" t="s">
        <v>32</v>
      </c>
      <c r="H17" s="144">
        <f>H16+H15</f>
        <v>1095.960591133005</v>
      </c>
      <c r="I17" s="39">
        <f>I16+I15</f>
        <v>313.13159746657283</v>
      </c>
      <c r="J17" s="39">
        <f>J16+J15</f>
        <v>313.13159746657283</v>
      </c>
      <c r="K17" s="39">
        <f>K16+K15</f>
        <v>1409.0921885995779</v>
      </c>
    </row>
    <row r="18" spans="1:11" x14ac:dyDescent="0.2">
      <c r="A18" s="138"/>
      <c r="B18" s="19"/>
      <c r="C18" s="149" t="s">
        <v>33</v>
      </c>
      <c r="D18" s="144">
        <f>D16*2</f>
        <v>10437.719915552427</v>
      </c>
      <c r="E18" s="39">
        <f>E16+E16</f>
        <v>4175.0879662209718</v>
      </c>
      <c r="F18" s="153">
        <f>F16+F16</f>
        <v>6262.6319493314559</v>
      </c>
      <c r="G18" s="155" t="s">
        <v>33</v>
      </c>
      <c r="H18" s="144">
        <f>H16+H16</f>
        <v>1461.2807881773399</v>
      </c>
      <c r="I18" s="39">
        <f>I16+I16</f>
        <v>417.50879662209712</v>
      </c>
      <c r="J18" s="39">
        <f>J16+J16</f>
        <v>417.50879662209712</v>
      </c>
      <c r="K18" s="39">
        <f>K16+K16</f>
        <v>1878.7895847994371</v>
      </c>
    </row>
    <row r="19" spans="1:11" x14ac:dyDescent="0.2">
      <c r="A19" s="138"/>
      <c r="B19" s="19"/>
      <c r="C19" s="149" t="s">
        <v>34</v>
      </c>
      <c r="D19" s="144">
        <f>D17+D16</f>
        <v>13047.149894440532</v>
      </c>
      <c r="E19" s="39">
        <f>E17+E16</f>
        <v>5218.8599577762143</v>
      </c>
      <c r="F19" s="153">
        <f>F16+F17</f>
        <v>7828.2899366643196</v>
      </c>
      <c r="G19" s="155" t="s">
        <v>34</v>
      </c>
      <c r="H19" s="144">
        <f>H17+H16</f>
        <v>1826.6009852216748</v>
      </c>
      <c r="I19" s="39">
        <f>I16+I17</f>
        <v>521.88599577762136</v>
      </c>
      <c r="J19" s="39">
        <f>J16+J17</f>
        <v>521.88599577762136</v>
      </c>
      <c r="K19" s="39">
        <f>K18+K15</f>
        <v>2348.4869809992965</v>
      </c>
    </row>
    <row r="20" spans="1:11" x14ac:dyDescent="0.2">
      <c r="A20" s="138"/>
      <c r="B20" s="19"/>
      <c r="C20" s="149" t="s">
        <v>35</v>
      </c>
      <c r="D20" s="144">
        <f>D17*2</f>
        <v>15656.579873328639</v>
      </c>
      <c r="E20" s="39">
        <f>E17+E17</f>
        <v>6262.6319493314577</v>
      </c>
      <c r="F20" s="153">
        <f>F17+F17</f>
        <v>9393.9479239971843</v>
      </c>
      <c r="G20" s="155" t="s">
        <v>35</v>
      </c>
      <c r="H20" s="144">
        <f>H17+H17</f>
        <v>2191.92118226601</v>
      </c>
      <c r="I20" s="39">
        <f>I17+I17</f>
        <v>626.26319493314566</v>
      </c>
      <c r="J20" s="39">
        <f>J17+J17</f>
        <v>626.26319493314566</v>
      </c>
      <c r="K20" s="39">
        <f>K19+K15</f>
        <v>2818.1843771991557</v>
      </c>
    </row>
    <row r="21" spans="1:11" x14ac:dyDescent="0.2">
      <c r="A21" s="138"/>
      <c r="B21" s="19"/>
      <c r="C21" s="149" t="s">
        <v>36</v>
      </c>
      <c r="D21" s="144">
        <f>D18+D17</f>
        <v>18266.009852216746</v>
      </c>
      <c r="E21" s="39">
        <f>E18+E17</f>
        <v>7306.4039408867011</v>
      </c>
      <c r="F21" s="153">
        <f>F18+F17</f>
        <v>10959.605911330047</v>
      </c>
      <c r="G21" s="155" t="s">
        <v>36</v>
      </c>
      <c r="H21" s="144">
        <f>H17+H18</f>
        <v>2557.2413793103451</v>
      </c>
      <c r="I21" s="39">
        <f>I18+I17</f>
        <v>730.64039408866995</v>
      </c>
      <c r="J21" s="39">
        <f>J18+J17</f>
        <v>730.64039408866995</v>
      </c>
      <c r="K21" s="39">
        <f>K20+K15</f>
        <v>3287.8817733990149</v>
      </c>
    </row>
    <row r="22" spans="1:11" x14ac:dyDescent="0.2">
      <c r="A22" s="138"/>
      <c r="B22" s="19"/>
      <c r="C22" s="149" t="s">
        <v>37</v>
      </c>
      <c r="D22" s="144">
        <f>D18+D18</f>
        <v>20875.439831104854</v>
      </c>
      <c r="E22" s="39">
        <f>E18+E18</f>
        <v>8350.1759324419436</v>
      </c>
      <c r="F22" s="153">
        <f>F18+F18</f>
        <v>12525.263898662912</v>
      </c>
      <c r="G22" s="155" t="s">
        <v>37</v>
      </c>
      <c r="H22" s="144">
        <f>H18+H18</f>
        <v>2922.5615763546798</v>
      </c>
      <c r="I22" s="39">
        <f>I18+I18</f>
        <v>835.01759324419425</v>
      </c>
      <c r="J22" s="39">
        <f>J18+J18</f>
        <v>835.01759324419425</v>
      </c>
      <c r="K22" s="39">
        <f>K21+K15</f>
        <v>3757.5791695988742</v>
      </c>
    </row>
    <row r="23" spans="1:11" x14ac:dyDescent="0.2">
      <c r="A23" s="138"/>
      <c r="B23" s="19"/>
      <c r="C23" s="149" t="s">
        <v>38</v>
      </c>
      <c r="D23" s="144">
        <f>D18+D19</f>
        <v>23484.869809992961</v>
      </c>
      <c r="E23" s="39">
        <f>E19+E18</f>
        <v>9393.9479239971861</v>
      </c>
      <c r="F23" s="153">
        <f>F19+F18</f>
        <v>14090.921885995776</v>
      </c>
      <c r="G23" s="155" t="s">
        <v>38</v>
      </c>
      <c r="H23" s="144">
        <f>H18+H19</f>
        <v>3287.8817733990145</v>
      </c>
      <c r="I23" s="39">
        <f>I19+I18</f>
        <v>939.39479239971843</v>
      </c>
      <c r="J23" s="39">
        <f>J19+J18</f>
        <v>939.39479239971843</v>
      </c>
      <c r="K23" s="39">
        <f>K22+K15</f>
        <v>4227.2765657987338</v>
      </c>
    </row>
    <row r="24" spans="1:11" x14ac:dyDescent="0.2">
      <c r="A24" s="138"/>
      <c r="B24" s="19"/>
      <c r="C24" s="149" t="s">
        <v>39</v>
      </c>
      <c r="D24" s="144">
        <f>D15*10</f>
        <v>26094.299788881068</v>
      </c>
      <c r="E24" s="39">
        <f>E19+E19</f>
        <v>10437.719915552429</v>
      </c>
      <c r="F24" s="153">
        <f>F19+F19</f>
        <v>15656.579873328639</v>
      </c>
      <c r="G24" s="155" t="s">
        <v>39</v>
      </c>
      <c r="H24" s="144">
        <f>H19+H19</f>
        <v>3653.2019704433496</v>
      </c>
      <c r="I24" s="39">
        <f>I19+I19</f>
        <v>1043.7719915552427</v>
      </c>
      <c r="J24" s="39">
        <f>J19+J19</f>
        <v>1043.7719915552427</v>
      </c>
      <c r="K24" s="39">
        <f>K23+K15</f>
        <v>4696.973961998593</v>
      </c>
    </row>
    <row r="25" spans="1:11" x14ac:dyDescent="0.2">
      <c r="A25" s="138"/>
      <c r="B25" s="19"/>
      <c r="C25" s="149" t="s">
        <v>40</v>
      </c>
      <c r="D25" s="144">
        <f>D24*2</f>
        <v>52188.599577762136</v>
      </c>
      <c r="E25" s="39">
        <f>E24*2</f>
        <v>20875.439831104857</v>
      </c>
      <c r="F25" s="153">
        <f>F24*2</f>
        <v>31313.159746657278</v>
      </c>
      <c r="G25" s="155" t="s">
        <v>40</v>
      </c>
      <c r="H25" s="144">
        <f>H24*2</f>
        <v>7306.4039408866993</v>
      </c>
      <c r="I25" s="39">
        <f>I24*2</f>
        <v>2087.5439831104854</v>
      </c>
      <c r="J25" s="39">
        <f>J24*2</f>
        <v>2087.5439831104854</v>
      </c>
      <c r="K25" s="39">
        <f>K24*2</f>
        <v>9393.9479239971861</v>
      </c>
    </row>
    <row r="26" spans="1:11" ht="10.8" thickBot="1" x14ac:dyDescent="0.25">
      <c r="A26" s="138"/>
      <c r="B26" s="25"/>
      <c r="C26" s="148" t="s">
        <v>41</v>
      </c>
      <c r="D26" s="144">
        <f>D25+D24</f>
        <v>78282.899366643207</v>
      </c>
      <c r="E26" s="39">
        <f>E25+E24</f>
        <v>31313.159746657286</v>
      </c>
      <c r="F26" s="153">
        <f>F25+F24</f>
        <v>46969.739619985921</v>
      </c>
      <c r="G26" s="154" t="s">
        <v>41</v>
      </c>
      <c r="H26" s="144">
        <f>H25+H24</f>
        <v>10959.605911330049</v>
      </c>
      <c r="I26" s="39">
        <f>I25+I24</f>
        <v>3131.3159746657284</v>
      </c>
      <c r="J26" s="39">
        <f>J25+J24</f>
        <v>3131.3159746657284</v>
      </c>
      <c r="K26" s="39">
        <f>K25+K24</f>
        <v>14090.92188599578</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78282.899366643207</v>
      </c>
      <c r="D29" s="51">
        <f>C29/100*4</f>
        <v>3131.3159746657284</v>
      </c>
      <c r="E29" s="51">
        <f>C29/100*5</f>
        <v>3914.1449683321607</v>
      </c>
      <c r="F29" s="51">
        <f>C29/100*6</f>
        <v>4696.9739619985921</v>
      </c>
      <c r="G29" s="51">
        <f>C29/100*7</f>
        <v>5479.8029556650245</v>
      </c>
      <c r="H29" s="51">
        <f>C29/100*8</f>
        <v>6262.6319493314568</v>
      </c>
      <c r="I29" s="51">
        <f>C29/100*9</f>
        <v>7045.4609429978891</v>
      </c>
      <c r="J29" s="51">
        <f>C29/100*10</f>
        <v>7828.2899366643214</v>
      </c>
      <c r="K29" s="52"/>
    </row>
    <row r="30" spans="1:11" x14ac:dyDescent="0.2">
      <c r="A30" s="19"/>
      <c r="B30" s="53" t="s">
        <v>45</v>
      </c>
      <c r="C30" s="54" t="s">
        <v>46</v>
      </c>
      <c r="D30" s="55">
        <f>D15</f>
        <v>2609.4299788881067</v>
      </c>
      <c r="E30" s="55">
        <f>D15</f>
        <v>2609.4299788881067</v>
      </c>
      <c r="F30" s="55">
        <f>D15</f>
        <v>2609.4299788881067</v>
      </c>
      <c r="G30" s="55">
        <f>D15</f>
        <v>2609.4299788881067</v>
      </c>
      <c r="H30" s="55">
        <f>D15</f>
        <v>2609.4299788881067</v>
      </c>
      <c r="I30" s="55">
        <f>D15</f>
        <v>2609.4299788881067</v>
      </c>
      <c r="J30" s="55">
        <f>D15</f>
        <v>2609.4299788881067</v>
      </c>
      <c r="K30" s="52"/>
    </row>
    <row r="31" spans="1:11" x14ac:dyDescent="0.2">
      <c r="A31" s="19"/>
      <c r="B31" s="53" t="s">
        <v>47</v>
      </c>
      <c r="C31" s="56" t="s">
        <v>48</v>
      </c>
      <c r="D31" s="51">
        <f t="shared" ref="D31:J31" si="0">D29-D30</f>
        <v>521.8859957776217</v>
      </c>
      <c r="E31" s="51">
        <f t="shared" si="0"/>
        <v>1304.714989444054</v>
      </c>
      <c r="F31" s="51">
        <f t="shared" si="0"/>
        <v>2087.5439831104854</v>
      </c>
      <c r="G31" s="51">
        <f t="shared" si="0"/>
        <v>2870.3729767769178</v>
      </c>
      <c r="H31" s="51">
        <f t="shared" si="0"/>
        <v>3653.2019704433501</v>
      </c>
      <c r="I31" s="51">
        <f t="shared" si="0"/>
        <v>4436.0309641097829</v>
      </c>
      <c r="J31" s="51">
        <f t="shared" si="0"/>
        <v>5218.8599577762143</v>
      </c>
      <c r="K31" s="52"/>
    </row>
    <row r="32" spans="1:11" ht="10.8" thickBot="1" x14ac:dyDescent="0.25">
      <c r="A32" s="19"/>
      <c r="B32" s="57"/>
      <c r="C32" s="453" t="s">
        <v>161</v>
      </c>
      <c r="D32" s="58">
        <f t="shared" ref="D32:J32" si="1">D31/100*10</f>
        <v>52.188599577762169</v>
      </c>
      <c r="E32" s="58">
        <f t="shared" si="1"/>
        <v>130.4714989444054</v>
      </c>
      <c r="F32" s="58">
        <f t="shared" si="1"/>
        <v>208.75439831104856</v>
      </c>
      <c r="G32" s="58">
        <f t="shared" si="1"/>
        <v>287.03729767769181</v>
      </c>
      <c r="H32" s="58">
        <f t="shared" si="1"/>
        <v>365.32019704433503</v>
      </c>
      <c r="I32" s="58">
        <f t="shared" si="1"/>
        <v>443.60309641097831</v>
      </c>
      <c r="J32" s="58">
        <f t="shared" si="1"/>
        <v>521.88599577762136</v>
      </c>
      <c r="K32" s="59"/>
    </row>
    <row r="33" spans="1:11" x14ac:dyDescent="0.2">
      <c r="A33" s="19"/>
      <c r="B33" s="60" t="s">
        <v>50</v>
      </c>
      <c r="C33" s="61" t="s">
        <v>51</v>
      </c>
      <c r="D33" s="62">
        <f t="shared" ref="D33:J36" si="2">D29*30</f>
        <v>93939.479239971857</v>
      </c>
      <c r="E33" s="62">
        <f t="shared" si="2"/>
        <v>117424.34904996482</v>
      </c>
      <c r="F33" s="62">
        <f t="shared" si="2"/>
        <v>140909.21885995776</v>
      </c>
      <c r="G33" s="62">
        <f t="shared" si="2"/>
        <v>164394.08866995072</v>
      </c>
      <c r="H33" s="62">
        <f t="shared" si="2"/>
        <v>187878.95847994371</v>
      </c>
      <c r="I33" s="62">
        <f t="shared" si="2"/>
        <v>211363.82828993667</v>
      </c>
      <c r="J33" s="63">
        <f t="shared" si="2"/>
        <v>234848.69809992964</v>
      </c>
      <c r="K33" s="64"/>
    </row>
    <row r="34" spans="1:11" x14ac:dyDescent="0.2">
      <c r="A34" s="19"/>
      <c r="B34" s="65" t="s">
        <v>50</v>
      </c>
      <c r="C34" s="66" t="s">
        <v>52</v>
      </c>
      <c r="D34" s="67">
        <f t="shared" si="2"/>
        <v>78282.899366643207</v>
      </c>
      <c r="E34" s="67">
        <f t="shared" si="2"/>
        <v>78282.899366643207</v>
      </c>
      <c r="F34" s="67">
        <f t="shared" si="2"/>
        <v>78282.899366643207</v>
      </c>
      <c r="G34" s="67">
        <f t="shared" si="2"/>
        <v>78282.899366643207</v>
      </c>
      <c r="H34" s="67">
        <f t="shared" si="2"/>
        <v>78282.899366643207</v>
      </c>
      <c r="I34" s="67">
        <f t="shared" si="2"/>
        <v>78282.899366643207</v>
      </c>
      <c r="J34" s="68">
        <f t="shared" si="2"/>
        <v>78282.899366643207</v>
      </c>
      <c r="K34" s="69"/>
    </row>
    <row r="35" spans="1:11" x14ac:dyDescent="0.2">
      <c r="A35" s="19"/>
      <c r="B35" s="70" t="s">
        <v>50</v>
      </c>
      <c r="C35" s="71" t="s">
        <v>53</v>
      </c>
      <c r="D35" s="72">
        <f t="shared" si="2"/>
        <v>15656.57987332865</v>
      </c>
      <c r="E35" s="72">
        <f t="shared" si="2"/>
        <v>39141.449683321618</v>
      </c>
      <c r="F35" s="72">
        <f t="shared" si="2"/>
        <v>62626.319493314564</v>
      </c>
      <c r="G35" s="72">
        <f t="shared" si="2"/>
        <v>86111.189303307532</v>
      </c>
      <c r="H35" s="72">
        <f t="shared" si="2"/>
        <v>109596.05911330051</v>
      </c>
      <c r="I35" s="72">
        <f t="shared" si="2"/>
        <v>133080.92892329348</v>
      </c>
      <c r="J35" s="73">
        <f t="shared" si="2"/>
        <v>156565.79873328644</v>
      </c>
      <c r="K35" s="74"/>
    </row>
    <row r="36" spans="1:11" ht="10.8" thickBot="1" x14ac:dyDescent="0.25">
      <c r="A36" s="19"/>
      <c r="B36" s="75" t="s">
        <v>50</v>
      </c>
      <c r="C36" s="76" t="s">
        <v>49</v>
      </c>
      <c r="D36" s="77">
        <f t="shared" si="2"/>
        <v>1565.6579873328651</v>
      </c>
      <c r="E36" s="77">
        <f t="shared" si="2"/>
        <v>3914.1449683321621</v>
      </c>
      <c r="F36" s="77">
        <f t="shared" si="2"/>
        <v>6262.6319493314568</v>
      </c>
      <c r="G36" s="77">
        <f t="shared" si="2"/>
        <v>8611.1189303307547</v>
      </c>
      <c r="H36" s="77">
        <f t="shared" si="2"/>
        <v>10959.605911330051</v>
      </c>
      <c r="I36" s="77">
        <f t="shared" si="2"/>
        <v>13308.092892329349</v>
      </c>
      <c r="J36" s="77">
        <f t="shared" si="2"/>
        <v>15656.579873328641</v>
      </c>
      <c r="K36" s="78"/>
    </row>
    <row r="37" spans="1:11" x14ac:dyDescent="0.2">
      <c r="A37" s="6"/>
      <c r="B37" s="79"/>
      <c r="C37" s="80" t="s">
        <v>54</v>
      </c>
      <c r="D37" s="81">
        <f t="shared" ref="D37:J37" si="3">D31</f>
        <v>521.8859957776217</v>
      </c>
      <c r="E37" s="81">
        <f t="shared" si="3"/>
        <v>1304.714989444054</v>
      </c>
      <c r="F37" s="81">
        <f t="shared" si="3"/>
        <v>2087.5439831104854</v>
      </c>
      <c r="G37" s="81">
        <f t="shared" si="3"/>
        <v>2870.3729767769178</v>
      </c>
      <c r="H37" s="81">
        <f t="shared" si="3"/>
        <v>3653.2019704433501</v>
      </c>
      <c r="I37" s="81">
        <f t="shared" si="3"/>
        <v>4436.0309641097829</v>
      </c>
      <c r="J37" s="81">
        <f t="shared" si="3"/>
        <v>5218.8599577762143</v>
      </c>
      <c r="K37" s="82"/>
    </row>
    <row r="38" spans="1:11" ht="11.4" x14ac:dyDescent="0.2">
      <c r="A38" s="11"/>
      <c r="B38" s="83"/>
      <c r="C38" s="84" t="s">
        <v>55</v>
      </c>
      <c r="D38" s="85">
        <f t="shared" ref="D38:J38" si="4">D37/100*20</f>
        <v>104.37719915552434</v>
      </c>
      <c r="E38" s="86">
        <f t="shared" si="4"/>
        <v>260.94299788881079</v>
      </c>
      <c r="F38" s="86">
        <f t="shared" si="4"/>
        <v>417.50879662209712</v>
      </c>
      <c r="G38" s="86">
        <f t="shared" si="4"/>
        <v>574.07459535538362</v>
      </c>
      <c r="H38" s="86">
        <f t="shared" si="4"/>
        <v>730.64039408867006</v>
      </c>
      <c r="I38" s="86">
        <f t="shared" si="4"/>
        <v>887.20619282195662</v>
      </c>
      <c r="J38" s="86">
        <f t="shared" si="4"/>
        <v>1043.7719915552427</v>
      </c>
      <c r="K38" s="82"/>
    </row>
    <row r="39" spans="1:11" ht="13.2" x14ac:dyDescent="0.25">
      <c r="A39" s="19"/>
      <c r="B39" s="87"/>
      <c r="C39" s="88" t="s">
        <v>56</v>
      </c>
      <c r="D39" s="85">
        <f t="shared" ref="D39:J39" si="5">D37/100*40</f>
        <v>208.75439831104867</v>
      </c>
      <c r="E39" s="86">
        <f t="shared" si="5"/>
        <v>521.88599577762159</v>
      </c>
      <c r="F39" s="86">
        <f t="shared" si="5"/>
        <v>835.01759324419425</v>
      </c>
      <c r="G39" s="86">
        <f t="shared" si="5"/>
        <v>1148.1491907107672</v>
      </c>
      <c r="H39" s="86">
        <f t="shared" si="5"/>
        <v>1461.2807881773401</v>
      </c>
      <c r="I39" s="86">
        <f t="shared" si="5"/>
        <v>1774.4123856439132</v>
      </c>
      <c r="J39" s="86">
        <f t="shared" si="5"/>
        <v>2087.5439831104854</v>
      </c>
      <c r="K39" s="82"/>
    </row>
    <row r="40" spans="1:11" ht="11.4" x14ac:dyDescent="0.2">
      <c r="A40" s="19"/>
      <c r="B40" s="89"/>
      <c r="C40" s="84" t="s">
        <v>57</v>
      </c>
      <c r="D40" s="85">
        <f t="shared" ref="D40:J40" si="6">D37/100*40</f>
        <v>208.75439831104867</v>
      </c>
      <c r="E40" s="86">
        <f t="shared" si="6"/>
        <v>521.88599577762159</v>
      </c>
      <c r="F40" s="86">
        <f t="shared" si="6"/>
        <v>835.01759324419425</v>
      </c>
      <c r="G40" s="86">
        <f t="shared" si="6"/>
        <v>1148.1491907107672</v>
      </c>
      <c r="H40" s="86">
        <f t="shared" si="6"/>
        <v>1461.2807881773401</v>
      </c>
      <c r="I40" s="86">
        <f t="shared" si="6"/>
        <v>1774.4123856439132</v>
      </c>
      <c r="J40" s="86">
        <f t="shared" si="6"/>
        <v>2087.5439831104854</v>
      </c>
      <c r="K40" s="82"/>
    </row>
    <row r="41" spans="1:11" s="96" customFormat="1" ht="11.4" x14ac:dyDescent="0.2">
      <c r="A41" s="90"/>
      <c r="B41" s="91"/>
      <c r="C41" s="92" t="s">
        <v>58</v>
      </c>
      <c r="D41" s="93">
        <f>D37/100*4</f>
        <v>20.875439831104867</v>
      </c>
      <c r="E41" s="94">
        <f>E37/100*5</f>
        <v>65.235749472202698</v>
      </c>
      <c r="F41" s="94">
        <f>F37/100*6</f>
        <v>125.25263898662914</v>
      </c>
      <c r="G41" s="94">
        <f>F37/100*7</f>
        <v>146.12807881773398</v>
      </c>
      <c r="H41" s="94">
        <f>F37/100*8</f>
        <v>167.00351864883885</v>
      </c>
      <c r="I41" s="94">
        <f>F37/100*9</f>
        <v>187.87895847994372</v>
      </c>
      <c r="J41" s="94">
        <f>F37/100*10</f>
        <v>208.75439831104856</v>
      </c>
      <c r="K41" s="95"/>
    </row>
    <row r="42" spans="1:11" ht="11.4" x14ac:dyDescent="0.2">
      <c r="A42" s="19"/>
      <c r="B42" s="89"/>
      <c r="C42" s="97" t="s">
        <v>59</v>
      </c>
      <c r="D42" s="98">
        <f t="shared" ref="D42:J42" si="7">D37+D41</f>
        <v>542.76143560872652</v>
      </c>
      <c r="E42" s="99">
        <f t="shared" si="7"/>
        <v>1369.9507389162568</v>
      </c>
      <c r="F42" s="99">
        <f t="shared" si="7"/>
        <v>2212.7966220971148</v>
      </c>
      <c r="G42" s="99">
        <f t="shared" si="7"/>
        <v>3016.5010555946519</v>
      </c>
      <c r="H42" s="99">
        <f t="shared" si="7"/>
        <v>3820.2054890921891</v>
      </c>
      <c r="I42" s="99">
        <f t="shared" si="7"/>
        <v>4623.9099225897262</v>
      </c>
      <c r="J42" s="99">
        <f t="shared" si="7"/>
        <v>5427.6143560872624</v>
      </c>
      <c r="K42" s="100"/>
    </row>
    <row r="43" spans="1:11" ht="11.4" x14ac:dyDescent="0.2">
      <c r="A43" s="19"/>
      <c r="B43" s="101"/>
      <c r="C43" s="102" t="s">
        <v>60</v>
      </c>
      <c r="D43" s="103">
        <f>D35*D28</f>
        <v>626.263194933146</v>
      </c>
      <c r="E43" s="103">
        <f t="shared" ref="E43:J43" si="8">E35*E28</f>
        <v>1957.072484166081</v>
      </c>
      <c r="F43" s="103">
        <f t="shared" si="8"/>
        <v>3757.5791695988737</v>
      </c>
      <c r="G43" s="103">
        <f t="shared" si="8"/>
        <v>6027.7832512315281</v>
      </c>
      <c r="H43" s="103">
        <f t="shared" si="8"/>
        <v>8767.6847290640417</v>
      </c>
      <c r="I43" s="103">
        <f t="shared" si="8"/>
        <v>11977.283603096414</v>
      </c>
      <c r="J43" s="103">
        <f t="shared" si="8"/>
        <v>15656.579873328645</v>
      </c>
      <c r="K43" s="104"/>
    </row>
    <row r="44" spans="1:11" ht="11.4" x14ac:dyDescent="0.2">
      <c r="A44" s="19"/>
      <c r="B44" s="101"/>
      <c r="C44" s="102" t="s">
        <v>61</v>
      </c>
      <c r="D44" s="105">
        <f>D35+D43</f>
        <v>16282.843068261796</v>
      </c>
      <c r="E44" s="105">
        <f t="shared" ref="E44:J44" si="9">E35+E43</f>
        <v>41098.522167487696</v>
      </c>
      <c r="F44" s="105">
        <f t="shared" si="9"/>
        <v>66383.898662913445</v>
      </c>
      <c r="G44" s="105">
        <f t="shared" si="9"/>
        <v>92138.972554539054</v>
      </c>
      <c r="H44" s="105">
        <f t="shared" si="9"/>
        <v>118363.74384236455</v>
      </c>
      <c r="I44" s="105">
        <f t="shared" si="9"/>
        <v>145058.21252638989</v>
      </c>
      <c r="J44" s="105">
        <f t="shared" si="9"/>
        <v>172222.37860661509</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186.38785563486476</v>
      </c>
      <c r="F46" s="114">
        <f>E46*C7</f>
        <v>2609.4299788881067</v>
      </c>
      <c r="G46" s="115"/>
      <c r="H46" s="114">
        <f>F46*C8</f>
        <v>78282.899366643207</v>
      </c>
      <c r="I46" s="116">
        <f>E26</f>
        <v>31313.159746657286</v>
      </c>
      <c r="J46" s="117">
        <f>F26</f>
        <v>46969.739619985921</v>
      </c>
      <c r="K46" s="19"/>
    </row>
    <row r="47" spans="1:11" ht="13.8" thickBot="1" x14ac:dyDescent="0.3">
      <c r="A47" s="118" t="str">
        <f t="shared" ref="A47:B49" si="10">A6</f>
        <v>Per Month /US$</v>
      </c>
      <c r="B47" s="119">
        <f t="shared" si="10"/>
        <v>264.85714285714283</v>
      </c>
      <c r="C47" s="27">
        <v>1</v>
      </c>
      <c r="D47" s="120"/>
      <c r="E47" s="121"/>
      <c r="F47" s="121"/>
      <c r="G47" s="122"/>
      <c r="H47" s="123" t="s">
        <v>11</v>
      </c>
      <c r="I47" s="124" t="s">
        <v>20</v>
      </c>
      <c r="J47" s="124" t="s">
        <v>13</v>
      </c>
      <c r="K47" s="25"/>
    </row>
    <row r="48" spans="1:11" ht="13.8" thickBot="1" x14ac:dyDescent="0.3">
      <c r="A48" s="118" t="str">
        <f t="shared" si="10"/>
        <v>Per Year /US$</v>
      </c>
      <c r="B48" s="119">
        <f t="shared" si="10"/>
        <v>3708</v>
      </c>
      <c r="C48" s="27">
        <v>14</v>
      </c>
      <c r="D48" s="125"/>
      <c r="E48" s="126"/>
      <c r="F48" s="126"/>
      <c r="G48" s="126"/>
      <c r="H48" s="127"/>
      <c r="I48" s="127"/>
      <c r="J48" s="127"/>
      <c r="K48" s="44"/>
    </row>
    <row r="49" spans="1:11" ht="13.8" thickBot="1" x14ac:dyDescent="0.3">
      <c r="A49" s="118" t="str">
        <f t="shared" si="10"/>
        <v>Per 30 Years /US$</v>
      </c>
      <c r="B49" s="119">
        <f t="shared" si="10"/>
        <v>111240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111.83271338091886</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33.549814014275661</v>
      </c>
      <c r="E52" s="39">
        <f>F10/100*15</f>
        <v>16.774907007137831</v>
      </c>
      <c r="F52" s="39">
        <f>F10/100*10</f>
        <v>11.183271338091886</v>
      </c>
      <c r="G52" s="39">
        <f>F10/100*15</f>
        <v>16.774907007137831</v>
      </c>
      <c r="H52" s="39">
        <f>F10/100*8</f>
        <v>8.9466170704735095</v>
      </c>
      <c r="I52" s="39">
        <f>F10/100*6</f>
        <v>6.7099628028551326</v>
      </c>
      <c r="J52" s="39">
        <f>F10/100*6</f>
        <v>6.7099628028551326</v>
      </c>
      <c r="K52" s="39">
        <f>F10/100*10</f>
        <v>11.183271338091886</v>
      </c>
    </row>
    <row r="53" spans="1:11" x14ac:dyDescent="0.2">
      <c r="A53" s="138"/>
      <c r="B53" s="139"/>
      <c r="C53" s="38" t="s">
        <v>26</v>
      </c>
      <c r="D53" s="39">
        <f t="shared" ref="D53:K53" si="11">D52*2</f>
        <v>67.099628028551322</v>
      </c>
      <c r="E53" s="39">
        <f t="shared" si="11"/>
        <v>33.549814014275661</v>
      </c>
      <c r="F53" s="39">
        <f t="shared" si="11"/>
        <v>22.366542676183773</v>
      </c>
      <c r="G53" s="39">
        <f t="shared" si="11"/>
        <v>33.549814014275661</v>
      </c>
      <c r="H53" s="39">
        <f t="shared" si="11"/>
        <v>17.893234140947019</v>
      </c>
      <c r="I53" s="39">
        <f t="shared" si="11"/>
        <v>13.419925605710265</v>
      </c>
      <c r="J53" s="39">
        <f t="shared" si="11"/>
        <v>13.419925605710265</v>
      </c>
      <c r="K53" s="39">
        <f t="shared" si="11"/>
        <v>22.366542676183773</v>
      </c>
    </row>
    <row r="54" spans="1:11" x14ac:dyDescent="0.2">
      <c r="A54" s="138"/>
      <c r="B54" s="139"/>
      <c r="C54" s="38" t="s">
        <v>27</v>
      </c>
      <c r="D54" s="39">
        <f t="shared" ref="D54:K54" si="12">D52*3</f>
        <v>100.64944204282699</v>
      </c>
      <c r="E54" s="39">
        <f t="shared" si="12"/>
        <v>50.324721021413495</v>
      </c>
      <c r="F54" s="39">
        <f t="shared" si="12"/>
        <v>33.549814014275661</v>
      </c>
      <c r="G54" s="39">
        <f t="shared" si="12"/>
        <v>50.324721021413495</v>
      </c>
      <c r="H54" s="39">
        <f t="shared" si="12"/>
        <v>26.83985121142053</v>
      </c>
      <c r="I54" s="39">
        <f t="shared" si="12"/>
        <v>20.1298884085654</v>
      </c>
      <c r="J54" s="39">
        <f t="shared" si="12"/>
        <v>20.1298884085654</v>
      </c>
      <c r="K54" s="39">
        <f t="shared" si="12"/>
        <v>33.549814014275661</v>
      </c>
    </row>
    <row r="55" spans="1:11" x14ac:dyDescent="0.2">
      <c r="A55" s="138"/>
      <c r="B55" s="139"/>
      <c r="C55" s="38" t="s">
        <v>28</v>
      </c>
      <c r="D55" s="39">
        <f t="shared" ref="D55:K55" si="13">D52*6</f>
        <v>201.29888408565398</v>
      </c>
      <c r="E55" s="39">
        <f t="shared" si="13"/>
        <v>100.64944204282699</v>
      </c>
      <c r="F55" s="39">
        <f t="shared" si="13"/>
        <v>67.099628028551322</v>
      </c>
      <c r="G55" s="39">
        <f t="shared" si="13"/>
        <v>100.64944204282699</v>
      </c>
      <c r="H55" s="39">
        <f t="shared" si="13"/>
        <v>53.679702422841061</v>
      </c>
      <c r="I55" s="39">
        <f t="shared" si="13"/>
        <v>40.259776817130799</v>
      </c>
      <c r="J55" s="39">
        <f t="shared" si="13"/>
        <v>40.259776817130799</v>
      </c>
      <c r="K55" s="39">
        <f t="shared" si="13"/>
        <v>67.099628028551322</v>
      </c>
    </row>
    <row r="56" spans="1:11" x14ac:dyDescent="0.2">
      <c r="A56" s="138"/>
      <c r="B56" s="139"/>
      <c r="C56" s="38" t="s">
        <v>29</v>
      </c>
      <c r="D56" s="39">
        <f t="shared" ref="D56:K56" si="14">D52*12</f>
        <v>402.59776817130796</v>
      </c>
      <c r="E56" s="39">
        <f t="shared" si="14"/>
        <v>201.29888408565398</v>
      </c>
      <c r="F56" s="39">
        <f t="shared" si="14"/>
        <v>134.19925605710264</v>
      </c>
      <c r="G56" s="39">
        <f t="shared" si="14"/>
        <v>201.29888408565398</v>
      </c>
      <c r="H56" s="39">
        <f t="shared" si="14"/>
        <v>107.35940484568212</v>
      </c>
      <c r="I56" s="39">
        <f t="shared" si="14"/>
        <v>80.519553634261598</v>
      </c>
      <c r="J56" s="39">
        <f t="shared" si="14"/>
        <v>80.519553634261598</v>
      </c>
      <c r="K56" s="39">
        <f t="shared" si="14"/>
        <v>134.19925605710264</v>
      </c>
    </row>
    <row r="57" spans="1:11" x14ac:dyDescent="0.2">
      <c r="A57" s="138"/>
      <c r="B57" s="139"/>
      <c r="C57" s="40" t="s">
        <v>30</v>
      </c>
      <c r="D57" s="140">
        <f t="shared" ref="D57:K57" si="15">D52*14</f>
        <v>469.69739619985927</v>
      </c>
      <c r="E57" s="140">
        <f t="shared" si="15"/>
        <v>234.84869809992963</v>
      </c>
      <c r="F57" s="140">
        <f t="shared" si="15"/>
        <v>156.56579873328641</v>
      </c>
      <c r="G57" s="140">
        <f t="shared" si="15"/>
        <v>234.84869809992963</v>
      </c>
      <c r="H57" s="140">
        <f t="shared" si="15"/>
        <v>125.25263898662914</v>
      </c>
      <c r="I57" s="140">
        <f t="shared" si="15"/>
        <v>93.93947923997186</v>
      </c>
      <c r="J57" s="140">
        <f t="shared" si="15"/>
        <v>93.93947923997186</v>
      </c>
      <c r="K57" s="140">
        <f t="shared" si="15"/>
        <v>156.56579873328641</v>
      </c>
    </row>
    <row r="58" spans="1:11" x14ac:dyDescent="0.2">
      <c r="A58" s="138"/>
      <c r="B58" s="139"/>
      <c r="C58" s="38" t="s">
        <v>31</v>
      </c>
      <c r="D58" s="39">
        <f t="shared" ref="D58:K58" si="16">D57*2</f>
        <v>939.39479239971854</v>
      </c>
      <c r="E58" s="39">
        <f t="shared" si="16"/>
        <v>469.69739619985927</v>
      </c>
      <c r="F58" s="39">
        <f t="shared" si="16"/>
        <v>313.13159746657283</v>
      </c>
      <c r="G58" s="39">
        <f t="shared" si="16"/>
        <v>469.69739619985927</v>
      </c>
      <c r="H58" s="39">
        <f t="shared" si="16"/>
        <v>250.50527797325827</v>
      </c>
      <c r="I58" s="39">
        <f t="shared" si="16"/>
        <v>187.87895847994372</v>
      </c>
      <c r="J58" s="39">
        <f t="shared" si="16"/>
        <v>187.87895847994372</v>
      </c>
      <c r="K58" s="39">
        <f t="shared" si="16"/>
        <v>313.13159746657283</v>
      </c>
    </row>
    <row r="59" spans="1:11" x14ac:dyDescent="0.2">
      <c r="A59" s="138"/>
      <c r="B59" s="139"/>
      <c r="C59" s="38" t="s">
        <v>32</v>
      </c>
      <c r="D59" s="39">
        <f t="shared" ref="D59:K59" si="17">D58+D57</f>
        <v>1409.0921885995779</v>
      </c>
      <c r="E59" s="39">
        <f t="shared" si="17"/>
        <v>704.54609429978893</v>
      </c>
      <c r="F59" s="39">
        <f t="shared" si="17"/>
        <v>469.69739619985921</v>
      </c>
      <c r="G59" s="39">
        <f t="shared" si="17"/>
        <v>704.54609429978893</v>
      </c>
      <c r="H59" s="39">
        <f t="shared" si="17"/>
        <v>375.75791695988744</v>
      </c>
      <c r="I59" s="39">
        <f t="shared" si="17"/>
        <v>281.81843771991555</v>
      </c>
      <c r="J59" s="39">
        <f t="shared" si="17"/>
        <v>281.81843771991555</v>
      </c>
      <c r="K59" s="39">
        <f t="shared" si="17"/>
        <v>469.69739619985921</v>
      </c>
    </row>
    <row r="60" spans="1:11" x14ac:dyDescent="0.2">
      <c r="A60" s="138"/>
      <c r="B60" s="139"/>
      <c r="C60" s="38" t="s">
        <v>33</v>
      </c>
      <c r="D60" s="39">
        <f>D58+D58</f>
        <v>1878.7895847994371</v>
      </c>
      <c r="E60" s="39">
        <f t="shared" ref="E60:K60" si="18">E59+E57</f>
        <v>939.39479239971854</v>
      </c>
      <c r="F60" s="39">
        <f t="shared" si="18"/>
        <v>626.26319493314566</v>
      </c>
      <c r="G60" s="39">
        <f t="shared" si="18"/>
        <v>939.39479239971854</v>
      </c>
      <c r="H60" s="39">
        <f t="shared" si="18"/>
        <v>501.01055594651655</v>
      </c>
      <c r="I60" s="39">
        <f t="shared" si="18"/>
        <v>375.75791695988744</v>
      </c>
      <c r="J60" s="39">
        <f t="shared" si="18"/>
        <v>375.75791695988744</v>
      </c>
      <c r="K60" s="39">
        <f t="shared" si="18"/>
        <v>626.26319493314566</v>
      </c>
    </row>
    <row r="61" spans="1:11" x14ac:dyDescent="0.2">
      <c r="A61" s="138"/>
      <c r="B61" s="139"/>
      <c r="C61" s="38" t="s">
        <v>34</v>
      </c>
      <c r="D61" s="39">
        <f>D59+D58</f>
        <v>2348.4869809992965</v>
      </c>
      <c r="E61" s="39">
        <f t="shared" ref="E61:K61" si="19">E60+E57</f>
        <v>1174.2434904996483</v>
      </c>
      <c r="F61" s="39">
        <f t="shared" si="19"/>
        <v>782.8289936664321</v>
      </c>
      <c r="G61" s="39">
        <f t="shared" si="19"/>
        <v>1174.2434904996483</v>
      </c>
      <c r="H61" s="39">
        <f t="shared" si="19"/>
        <v>626.26319493314566</v>
      </c>
      <c r="I61" s="39">
        <f t="shared" si="19"/>
        <v>469.69739619985933</v>
      </c>
      <c r="J61" s="39">
        <f t="shared" si="19"/>
        <v>469.69739619985933</v>
      </c>
      <c r="K61" s="39">
        <f t="shared" si="19"/>
        <v>782.8289936664321</v>
      </c>
    </row>
    <row r="62" spans="1:11" x14ac:dyDescent="0.2">
      <c r="A62" s="138"/>
      <c r="B62" s="139"/>
      <c r="C62" s="38" t="s">
        <v>35</v>
      </c>
      <c r="D62" s="39">
        <f>D59+D59</f>
        <v>2818.1843771991557</v>
      </c>
      <c r="E62" s="39">
        <f t="shared" ref="E62:K62" si="20">E61+E57</f>
        <v>1409.0921885995779</v>
      </c>
      <c r="F62" s="39">
        <f t="shared" si="20"/>
        <v>939.39479239971854</v>
      </c>
      <c r="G62" s="39">
        <f t="shared" si="20"/>
        <v>1409.0921885995779</v>
      </c>
      <c r="H62" s="39">
        <f t="shared" si="20"/>
        <v>751.51583391977476</v>
      </c>
      <c r="I62" s="39">
        <f t="shared" si="20"/>
        <v>563.63687543983121</v>
      </c>
      <c r="J62" s="39">
        <f t="shared" si="20"/>
        <v>563.63687543983121</v>
      </c>
      <c r="K62" s="39">
        <f t="shared" si="20"/>
        <v>939.39479239971854</v>
      </c>
    </row>
    <row r="63" spans="1:11" x14ac:dyDescent="0.2">
      <c r="A63" s="138"/>
      <c r="B63" s="139"/>
      <c r="C63" s="38" t="s">
        <v>36</v>
      </c>
      <c r="D63" s="39">
        <f>D59+D60</f>
        <v>3287.8817733990149</v>
      </c>
      <c r="E63" s="39">
        <f t="shared" ref="E63:K63" si="21">E62+E57</f>
        <v>1643.9408866995075</v>
      </c>
      <c r="F63" s="39">
        <f t="shared" si="21"/>
        <v>1095.960591133005</v>
      </c>
      <c r="G63" s="39">
        <f t="shared" si="21"/>
        <v>1643.9408866995075</v>
      </c>
      <c r="H63" s="39">
        <f t="shared" si="21"/>
        <v>876.76847290640387</v>
      </c>
      <c r="I63" s="39">
        <f t="shared" si="21"/>
        <v>657.5763546798031</v>
      </c>
      <c r="J63" s="39">
        <f t="shared" si="21"/>
        <v>657.5763546798031</v>
      </c>
      <c r="K63" s="39">
        <f t="shared" si="21"/>
        <v>1095.960591133005</v>
      </c>
    </row>
    <row r="64" spans="1:11" x14ac:dyDescent="0.2">
      <c r="A64" s="138"/>
      <c r="B64" s="139"/>
      <c r="C64" s="38" t="s">
        <v>37</v>
      </c>
      <c r="D64" s="39">
        <f t="shared" ref="D64:K64" si="22">D63+D57</f>
        <v>3757.5791695988742</v>
      </c>
      <c r="E64" s="39">
        <f t="shared" si="22"/>
        <v>1878.7895847994371</v>
      </c>
      <c r="F64" s="39">
        <f t="shared" si="22"/>
        <v>1252.5263898662913</v>
      </c>
      <c r="G64" s="39">
        <f t="shared" si="22"/>
        <v>1878.7895847994371</v>
      </c>
      <c r="H64" s="39">
        <f t="shared" si="22"/>
        <v>1002.021111893033</v>
      </c>
      <c r="I64" s="39">
        <f t="shared" si="22"/>
        <v>751.51583391977499</v>
      </c>
      <c r="J64" s="39">
        <f t="shared" si="22"/>
        <v>751.51583391977499</v>
      </c>
      <c r="K64" s="39">
        <f t="shared" si="22"/>
        <v>1252.5263898662913</v>
      </c>
    </row>
    <row r="65" spans="1:11" x14ac:dyDescent="0.2">
      <c r="A65" s="138"/>
      <c r="B65" s="139"/>
      <c r="C65" s="38" t="s">
        <v>38</v>
      </c>
      <c r="D65" s="39">
        <f t="shared" ref="D65:K65" si="23">D64+D57</f>
        <v>4227.2765657987338</v>
      </c>
      <c r="E65" s="39">
        <f t="shared" si="23"/>
        <v>2113.6382828993669</v>
      </c>
      <c r="F65" s="39">
        <f t="shared" si="23"/>
        <v>1409.0921885995776</v>
      </c>
      <c r="G65" s="39">
        <f t="shared" si="23"/>
        <v>2113.6382828993669</v>
      </c>
      <c r="H65" s="39">
        <f t="shared" si="23"/>
        <v>1127.2737508796622</v>
      </c>
      <c r="I65" s="39">
        <f t="shared" si="23"/>
        <v>845.45531315974688</v>
      </c>
      <c r="J65" s="39">
        <f t="shared" si="23"/>
        <v>845.45531315974688</v>
      </c>
      <c r="K65" s="39">
        <f t="shared" si="23"/>
        <v>1409.0921885995776</v>
      </c>
    </row>
    <row r="66" spans="1:11" x14ac:dyDescent="0.2">
      <c r="A66" s="138"/>
      <c r="B66" s="139"/>
      <c r="C66" s="38" t="s">
        <v>39</v>
      </c>
      <c r="D66" s="39">
        <f t="shared" ref="D66:K66" si="24">D65+D57</f>
        <v>4696.973961998593</v>
      </c>
      <c r="E66" s="39">
        <f t="shared" si="24"/>
        <v>2348.4869809992965</v>
      </c>
      <c r="F66" s="39">
        <f t="shared" si="24"/>
        <v>1565.657987332864</v>
      </c>
      <c r="G66" s="39">
        <f t="shared" si="24"/>
        <v>2348.4869809992965</v>
      </c>
      <c r="H66" s="39">
        <f t="shared" si="24"/>
        <v>1252.5263898662913</v>
      </c>
      <c r="I66" s="39">
        <f t="shared" si="24"/>
        <v>939.39479239971877</v>
      </c>
      <c r="J66" s="39">
        <f t="shared" si="24"/>
        <v>939.39479239971877</v>
      </c>
      <c r="K66" s="39">
        <f t="shared" si="24"/>
        <v>1565.657987332864</v>
      </c>
    </row>
    <row r="67" spans="1:11" x14ac:dyDescent="0.2">
      <c r="A67" s="138"/>
      <c r="B67" s="139"/>
      <c r="C67" s="38" t="s">
        <v>40</v>
      </c>
      <c r="D67" s="39">
        <f t="shared" ref="D67:K67" si="25">D66*2</f>
        <v>9393.9479239971861</v>
      </c>
      <c r="E67" s="39">
        <f t="shared" si="25"/>
        <v>4696.973961998593</v>
      </c>
      <c r="F67" s="39">
        <f t="shared" si="25"/>
        <v>3131.3159746657279</v>
      </c>
      <c r="G67" s="39">
        <f t="shared" si="25"/>
        <v>4696.973961998593</v>
      </c>
      <c r="H67" s="39">
        <f t="shared" si="25"/>
        <v>2505.0527797325826</v>
      </c>
      <c r="I67" s="39">
        <f t="shared" si="25"/>
        <v>1878.7895847994375</v>
      </c>
      <c r="J67" s="39">
        <f t="shared" si="25"/>
        <v>1878.7895847994375</v>
      </c>
      <c r="K67" s="39">
        <f t="shared" si="25"/>
        <v>3131.3159746657279</v>
      </c>
    </row>
    <row r="68" spans="1:11" x14ac:dyDescent="0.2">
      <c r="A68" s="130"/>
      <c r="B68" s="106"/>
      <c r="C68" s="42" t="s">
        <v>41</v>
      </c>
      <c r="D68" s="39">
        <f t="shared" ref="D68:K68" si="26">D67+D66</f>
        <v>14090.92188599578</v>
      </c>
      <c r="E68" s="39">
        <f t="shared" si="26"/>
        <v>7045.46094299789</v>
      </c>
      <c r="F68" s="39">
        <f t="shared" si="26"/>
        <v>4696.9739619985921</v>
      </c>
      <c r="G68" s="39">
        <f t="shared" si="26"/>
        <v>7045.46094299789</v>
      </c>
      <c r="H68" s="39">
        <f t="shared" si="26"/>
        <v>3757.5791695988737</v>
      </c>
      <c r="I68" s="39">
        <f t="shared" si="26"/>
        <v>2818.1843771991562</v>
      </c>
      <c r="J68" s="39">
        <f t="shared" si="26"/>
        <v>2818.1843771991562</v>
      </c>
      <c r="K68" s="39">
        <f t="shared" si="26"/>
        <v>4696.9739619985921</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73"/>
  <sheetViews>
    <sheetView topLeftCell="A5" zoomScale="110" zoomScaleNormal="110" workbookViewId="0">
      <selection activeCell="C29" activeCellId="1" sqref="D29:K63 C29"/>
    </sheetView>
  </sheetViews>
  <sheetFormatPr defaultColWidth="9.109375" defaultRowHeight="14.4" x14ac:dyDescent="0.3"/>
  <cols>
    <col min="1" max="1" width="17.6640625" customWidth="1"/>
    <col min="2" max="2" width="16" customWidth="1"/>
    <col min="3" max="3" width="15.33203125" customWidth="1"/>
    <col min="4" max="4" width="16.6640625" customWidth="1"/>
    <col min="5" max="5" width="15" customWidth="1"/>
    <col min="6" max="6" width="15.44140625" bestFit="1" customWidth="1"/>
    <col min="7" max="7" width="14.5546875" bestFit="1" customWidth="1"/>
    <col min="8" max="8" width="16.44140625" bestFit="1" customWidth="1"/>
    <col min="9" max="10" width="14.5546875" bestFit="1" customWidth="1"/>
    <col min="11" max="11" width="14.33203125" customWidth="1"/>
  </cols>
  <sheetData>
    <row r="1" spans="1:12" ht="18" thickBot="1" x14ac:dyDescent="0.35">
      <c r="A1" s="194" t="s">
        <v>151</v>
      </c>
      <c r="B1" s="195"/>
      <c r="C1" s="177"/>
      <c r="D1" s="190" t="str">
        <f>'Simple Explain'!C1</f>
        <v>The FUTURO-Plan 2001 to 2025 - 1 x 14 x 30 for</v>
      </c>
      <c r="E1" s="178"/>
      <c r="F1" s="178"/>
      <c r="G1" s="191"/>
      <c r="H1" s="179"/>
      <c r="I1" s="179"/>
      <c r="J1" s="180"/>
      <c r="K1" s="1"/>
      <c r="L1" s="1"/>
    </row>
    <row r="2" spans="1:12" x14ac:dyDescent="0.3">
      <c r="A2" s="1"/>
      <c r="B2" s="1"/>
      <c r="C2" s="181" t="s">
        <v>0</v>
      </c>
      <c r="D2" s="3"/>
      <c r="E2" s="3"/>
      <c r="F2" s="3"/>
      <c r="G2" s="3"/>
      <c r="H2" s="3"/>
      <c r="I2" s="4"/>
      <c r="J2" s="182"/>
      <c r="K2" s="1"/>
      <c r="L2" s="1"/>
    </row>
    <row r="3" spans="1:12" ht="18" thickBot="1" x14ac:dyDescent="0.35">
      <c r="A3" s="1"/>
      <c r="B3" s="197" t="s">
        <v>83</v>
      </c>
      <c r="C3" s="183"/>
      <c r="D3" s="184" t="s">
        <v>1</v>
      </c>
      <c r="E3" s="184"/>
      <c r="F3" s="184"/>
      <c r="G3" s="184"/>
      <c r="H3" s="184"/>
      <c r="I3" s="184"/>
      <c r="J3" s="185"/>
      <c r="K3" s="1"/>
      <c r="L3" s="1"/>
    </row>
    <row r="4" spans="1:12" ht="15" thickBot="1" x14ac:dyDescent="0.35">
      <c r="A4" s="6"/>
      <c r="B4" s="200"/>
      <c r="C4" s="175"/>
      <c r="D4" s="8" t="s">
        <v>2</v>
      </c>
      <c r="E4" s="8" t="s">
        <v>3</v>
      </c>
      <c r="F4" s="8" t="s">
        <v>144</v>
      </c>
      <c r="G4" s="22" t="s">
        <v>172</v>
      </c>
      <c r="H4" s="10" t="s">
        <v>145</v>
      </c>
      <c r="I4" s="10" t="s">
        <v>146</v>
      </c>
      <c r="J4" s="10"/>
      <c r="K4" s="11"/>
      <c r="L4" s="1"/>
    </row>
    <row r="5" spans="1:12" ht="15" thickBot="1" x14ac:dyDescent="0.35">
      <c r="A5" s="12"/>
      <c r="B5" s="12"/>
      <c r="C5" s="13" t="s">
        <v>8</v>
      </c>
      <c r="D5" s="211">
        <v>1</v>
      </c>
      <c r="E5" s="15">
        <f>D5*C6/G7</f>
        <v>7021.7485714285713</v>
      </c>
      <c r="F5" s="15">
        <f>E5*14</f>
        <v>98304.48</v>
      </c>
      <c r="G5" s="896">
        <v>1.52</v>
      </c>
      <c r="H5" s="15">
        <f>F5*30</f>
        <v>2949134.4</v>
      </c>
      <c r="I5" s="17">
        <f>E26</f>
        <v>1179653.7600000002</v>
      </c>
      <c r="J5" s="18">
        <f>F26</f>
        <v>1769480.6400000001</v>
      </c>
      <c r="K5" s="19"/>
      <c r="L5" s="1"/>
    </row>
    <row r="6" spans="1:12" x14ac:dyDescent="0.3">
      <c r="A6" s="151" t="s">
        <v>9</v>
      </c>
      <c r="B6" s="897">
        <f>D5*C6</f>
        <v>7021.7485714285713</v>
      </c>
      <c r="C6" s="233">
        <f>B7/C7</f>
        <v>7021.7485714285713</v>
      </c>
      <c r="D6" s="20" t="s">
        <v>10</v>
      </c>
      <c r="E6" s="21"/>
      <c r="F6" s="21"/>
      <c r="G6" s="22" t="s">
        <v>173</v>
      </c>
      <c r="H6" s="23" t="s">
        <v>11</v>
      </c>
      <c r="I6" s="24" t="s">
        <v>12</v>
      </c>
      <c r="J6" s="24" t="s">
        <v>13</v>
      </c>
      <c r="K6" s="25"/>
      <c r="L6" s="1"/>
    </row>
    <row r="7" spans="1:12" x14ac:dyDescent="0.3">
      <c r="A7" s="162" t="s">
        <v>14</v>
      </c>
      <c r="B7" s="898">
        <f>64674*G5</f>
        <v>98304.48</v>
      </c>
      <c r="C7" s="27">
        <v>14</v>
      </c>
      <c r="E7" s="28"/>
      <c r="G7" s="29">
        <v>1</v>
      </c>
      <c r="I7" s="30"/>
      <c r="K7" s="31"/>
      <c r="L7" s="1"/>
    </row>
    <row r="8" spans="1:12" ht="15" thickBot="1" x14ac:dyDescent="0.35">
      <c r="A8" s="150" t="s">
        <v>15</v>
      </c>
      <c r="B8" s="899">
        <f>B7*C8</f>
        <v>2949134.4</v>
      </c>
      <c r="C8" s="33">
        <v>30</v>
      </c>
      <c r="D8" s="512" t="s">
        <v>147</v>
      </c>
      <c r="E8" s="34"/>
      <c r="F8" s="34"/>
      <c r="G8" s="35"/>
      <c r="H8" s="512" t="s">
        <v>148</v>
      </c>
      <c r="I8" s="34"/>
      <c r="J8" s="34"/>
      <c r="K8" s="34"/>
      <c r="L8" s="1"/>
    </row>
    <row r="9" spans="1:12" ht="15" thickBot="1" x14ac:dyDescent="0.35">
      <c r="A9" s="138"/>
      <c r="B9" s="19"/>
      <c r="C9" s="161" t="s">
        <v>18</v>
      </c>
      <c r="D9" s="36" t="s">
        <v>19</v>
      </c>
      <c r="E9" s="37" t="s">
        <v>12</v>
      </c>
      <c r="F9" s="142" t="s">
        <v>13</v>
      </c>
      <c r="G9" s="152" t="s">
        <v>18</v>
      </c>
      <c r="H9" s="36" t="s">
        <v>21</v>
      </c>
      <c r="I9" s="36" t="s">
        <v>22</v>
      </c>
      <c r="J9" s="36" t="s">
        <v>23</v>
      </c>
      <c r="K9" s="36" t="s">
        <v>24</v>
      </c>
      <c r="L9" s="1"/>
    </row>
    <row r="10" spans="1:12" x14ac:dyDescent="0.3">
      <c r="A10" s="893" t="s">
        <v>166</v>
      </c>
      <c r="B10" s="888" t="s">
        <v>156</v>
      </c>
      <c r="C10" s="205" t="s">
        <v>25</v>
      </c>
      <c r="D10" s="212">
        <f>E5</f>
        <v>7021.7485714285713</v>
      </c>
      <c r="E10" s="213">
        <f>D10/100*40</f>
        <v>2808.6994285714286</v>
      </c>
      <c r="F10" s="239">
        <f>D10/100*60</f>
        <v>4213.0491428571431</v>
      </c>
      <c r="G10" s="240" t="s">
        <v>25</v>
      </c>
      <c r="H10" s="212">
        <f>E10/100*35</f>
        <v>983.04480000000001</v>
      </c>
      <c r="I10" s="213">
        <f>E10/100*10</f>
        <v>280.86994285714286</v>
      </c>
      <c r="J10" s="213">
        <f>E10/100*10</f>
        <v>280.86994285714286</v>
      </c>
      <c r="K10" s="213">
        <f>E10/100*45</f>
        <v>1263.914742857143</v>
      </c>
      <c r="L10" s="1"/>
    </row>
    <row r="11" spans="1:12" x14ac:dyDescent="0.3">
      <c r="A11" s="889" t="s">
        <v>157</v>
      </c>
      <c r="B11" s="890" t="s">
        <v>174</v>
      </c>
      <c r="C11" s="205" t="s">
        <v>26</v>
      </c>
      <c r="D11" s="212">
        <f>D10*2</f>
        <v>14043.497142857143</v>
      </c>
      <c r="E11" s="213">
        <f>E10*2</f>
        <v>5617.3988571428572</v>
      </c>
      <c r="F11" s="239">
        <f>F10*2</f>
        <v>8426.0982857142862</v>
      </c>
      <c r="G11" s="240" t="s">
        <v>26</v>
      </c>
      <c r="H11" s="212">
        <f>H10*2</f>
        <v>1966.0896</v>
      </c>
      <c r="I11" s="213">
        <f>I10*2</f>
        <v>561.73988571428572</v>
      </c>
      <c r="J11" s="213">
        <f>J10*2</f>
        <v>561.73988571428572</v>
      </c>
      <c r="K11" s="213">
        <f>K10*2</f>
        <v>2527.829485714286</v>
      </c>
      <c r="L11" s="1"/>
    </row>
    <row r="12" spans="1:12" ht="15" thickBot="1" x14ac:dyDescent="0.35">
      <c r="A12" s="891" t="s">
        <v>162</v>
      </c>
      <c r="B12" s="892" t="s">
        <v>175</v>
      </c>
      <c r="C12" s="205" t="s">
        <v>27</v>
      </c>
      <c r="D12" s="212">
        <f>D10*3</f>
        <v>21065.245714285713</v>
      </c>
      <c r="E12" s="213">
        <f>E10*3</f>
        <v>8426.0982857142862</v>
      </c>
      <c r="F12" s="239">
        <f>F10*3</f>
        <v>12639.147428571428</v>
      </c>
      <c r="G12" s="240" t="s">
        <v>27</v>
      </c>
      <c r="H12" s="212">
        <f>H10*3</f>
        <v>2949.1343999999999</v>
      </c>
      <c r="I12" s="213">
        <f>I10*3</f>
        <v>842.60982857142858</v>
      </c>
      <c r="J12" s="213">
        <f>J10*3</f>
        <v>842.60982857142858</v>
      </c>
      <c r="K12" s="213">
        <f>K10*3</f>
        <v>3791.7442285714287</v>
      </c>
      <c r="L12" s="1"/>
    </row>
    <row r="13" spans="1:12" x14ac:dyDescent="0.3">
      <c r="A13" s="186"/>
      <c r="B13" s="186"/>
      <c r="C13" s="205" t="s">
        <v>28</v>
      </c>
      <c r="D13" s="212">
        <f>D10*6</f>
        <v>42130.491428571426</v>
      </c>
      <c r="E13" s="213">
        <f>E10*6</f>
        <v>16852.196571428572</v>
      </c>
      <c r="F13" s="239">
        <f>F10*6</f>
        <v>25278.294857142857</v>
      </c>
      <c r="G13" s="240" t="s">
        <v>28</v>
      </c>
      <c r="H13" s="212">
        <f>H10*6</f>
        <v>5898.2687999999998</v>
      </c>
      <c r="I13" s="213">
        <f>I10*6</f>
        <v>1685.2196571428572</v>
      </c>
      <c r="J13" s="213">
        <f>J10*6</f>
        <v>1685.2196571428572</v>
      </c>
      <c r="K13" s="213">
        <f>K10*6</f>
        <v>7583.4884571428574</v>
      </c>
      <c r="L13" s="1"/>
    </row>
    <row r="14" spans="1:12" x14ac:dyDescent="0.3">
      <c r="A14" s="187"/>
      <c r="B14" s="187"/>
      <c r="C14" s="205" t="s">
        <v>29</v>
      </c>
      <c r="D14" s="212">
        <f>D10*12</f>
        <v>84260.982857142852</v>
      </c>
      <c r="E14" s="213">
        <f>E10*12</f>
        <v>33704.393142857145</v>
      </c>
      <c r="F14" s="239">
        <f>F10*12</f>
        <v>50556.589714285714</v>
      </c>
      <c r="G14" s="240" t="s">
        <v>29</v>
      </c>
      <c r="H14" s="212">
        <f>H10*12</f>
        <v>11796.5376</v>
      </c>
      <c r="I14" s="213">
        <f>I10*12</f>
        <v>3370.4393142857143</v>
      </c>
      <c r="J14" s="213">
        <f>J10*12</f>
        <v>3370.4393142857143</v>
      </c>
      <c r="K14" s="213">
        <f>K10*12</f>
        <v>15166.976914285715</v>
      </c>
      <c r="L14" s="1"/>
    </row>
    <row r="15" spans="1:12" x14ac:dyDescent="0.3">
      <c r="A15" s="187"/>
      <c r="B15" s="188"/>
      <c r="C15" s="206" t="s">
        <v>30</v>
      </c>
      <c r="D15" s="241">
        <f>D10*14</f>
        <v>98304.48</v>
      </c>
      <c r="E15" s="242">
        <f>E10*14</f>
        <v>39321.792000000001</v>
      </c>
      <c r="F15" s="243">
        <f>F10*14</f>
        <v>58982.688000000002</v>
      </c>
      <c r="G15" s="244" t="s">
        <v>30</v>
      </c>
      <c r="H15" s="241">
        <f>H10*14</f>
        <v>13762.627200000001</v>
      </c>
      <c r="I15" s="242">
        <f>I10*14</f>
        <v>3932.1792</v>
      </c>
      <c r="J15" s="242">
        <f>J10*14</f>
        <v>3932.1792</v>
      </c>
      <c r="K15" s="242">
        <f>K10*14</f>
        <v>17694.806400000001</v>
      </c>
      <c r="L15" s="1"/>
    </row>
    <row r="16" spans="1:12" x14ac:dyDescent="0.3">
      <c r="A16" s="187"/>
      <c r="B16" s="189"/>
      <c r="C16" s="149" t="s">
        <v>31</v>
      </c>
      <c r="D16" s="212">
        <f>D15*2</f>
        <v>196608.96</v>
      </c>
      <c r="E16" s="213">
        <f>E15*2</f>
        <v>78643.584000000003</v>
      </c>
      <c r="F16" s="239">
        <f>F15*2</f>
        <v>117965.376</v>
      </c>
      <c r="G16" s="240" t="s">
        <v>31</v>
      </c>
      <c r="H16" s="212">
        <f>H15*2</f>
        <v>27525.254400000002</v>
      </c>
      <c r="I16" s="213">
        <f>I15*2</f>
        <v>7864.3584000000001</v>
      </c>
      <c r="J16" s="213">
        <f>J15*2</f>
        <v>7864.3584000000001</v>
      </c>
      <c r="K16" s="213">
        <f>K15*2</f>
        <v>35389.612800000003</v>
      </c>
      <c r="L16" s="1"/>
    </row>
    <row r="17" spans="1:12" x14ac:dyDescent="0.3">
      <c r="A17" s="186"/>
      <c r="B17" s="186"/>
      <c r="C17" s="149" t="s">
        <v>32</v>
      </c>
      <c r="D17" s="212">
        <f>D16+D15</f>
        <v>294913.44</v>
      </c>
      <c r="E17" s="213">
        <f>E16+E15</f>
        <v>117965.376</v>
      </c>
      <c r="F17" s="239">
        <f>F16+F15</f>
        <v>176948.06400000001</v>
      </c>
      <c r="G17" s="240" t="s">
        <v>32</v>
      </c>
      <c r="H17" s="212">
        <f>H16+H15</f>
        <v>41287.881600000001</v>
      </c>
      <c r="I17" s="213">
        <f>I16+I15</f>
        <v>11796.5376</v>
      </c>
      <c r="J17" s="213">
        <f>J16+J15</f>
        <v>11796.5376</v>
      </c>
      <c r="K17" s="213">
        <f>K16+K15</f>
        <v>53084.419200000004</v>
      </c>
      <c r="L17" s="1"/>
    </row>
    <row r="18" spans="1:12" x14ac:dyDescent="0.3">
      <c r="A18" s="186"/>
      <c r="B18" s="186"/>
      <c r="C18" s="149" t="s">
        <v>33</v>
      </c>
      <c r="D18" s="212">
        <f>D16*2</f>
        <v>393217.92</v>
      </c>
      <c r="E18" s="213">
        <f>E16+E16</f>
        <v>157287.16800000001</v>
      </c>
      <c r="F18" s="239">
        <f>F16+F16</f>
        <v>235930.75200000001</v>
      </c>
      <c r="G18" s="240" t="s">
        <v>33</v>
      </c>
      <c r="H18" s="212">
        <f>H16+H16</f>
        <v>55050.508800000003</v>
      </c>
      <c r="I18" s="213">
        <f>I16+I16</f>
        <v>15728.7168</v>
      </c>
      <c r="J18" s="213">
        <f>J16+J16</f>
        <v>15728.7168</v>
      </c>
      <c r="K18" s="213">
        <f>K16+K16</f>
        <v>70779.225600000005</v>
      </c>
      <c r="L18" s="1"/>
    </row>
    <row r="19" spans="1:12" x14ac:dyDescent="0.3">
      <c r="A19" s="186"/>
      <c r="B19" s="186"/>
      <c r="C19" s="149" t="s">
        <v>34</v>
      </c>
      <c r="D19" s="212">
        <f>D17+D16</f>
        <v>491522.4</v>
      </c>
      <c r="E19" s="213">
        <f>E17+E16</f>
        <v>196608.96000000002</v>
      </c>
      <c r="F19" s="239">
        <f>F16+F17</f>
        <v>294913.44</v>
      </c>
      <c r="G19" s="240" t="s">
        <v>34</v>
      </c>
      <c r="H19" s="212">
        <f>H17+H16</f>
        <v>68813.135999999999</v>
      </c>
      <c r="I19" s="213">
        <f>I16+I17</f>
        <v>19660.896000000001</v>
      </c>
      <c r="J19" s="213">
        <f>J16+J17</f>
        <v>19660.896000000001</v>
      </c>
      <c r="K19" s="213">
        <f>K18+K15</f>
        <v>88474.032000000007</v>
      </c>
      <c r="L19" s="1"/>
    </row>
    <row r="20" spans="1:12" x14ac:dyDescent="0.3">
      <c r="A20" s="186"/>
      <c r="B20" s="186"/>
      <c r="C20" s="149" t="s">
        <v>35</v>
      </c>
      <c r="D20" s="212">
        <f>D17*2</f>
        <v>589826.88</v>
      </c>
      <c r="E20" s="213">
        <f>E17+E17</f>
        <v>235930.75200000001</v>
      </c>
      <c r="F20" s="239">
        <f>F17+F17</f>
        <v>353896.12800000003</v>
      </c>
      <c r="G20" s="240" t="s">
        <v>35</v>
      </c>
      <c r="H20" s="212">
        <f>H17+H17</f>
        <v>82575.763200000001</v>
      </c>
      <c r="I20" s="213">
        <f>I17+I17</f>
        <v>23593.075199999999</v>
      </c>
      <c r="J20" s="213">
        <f>J17+J17</f>
        <v>23593.075199999999</v>
      </c>
      <c r="K20" s="213">
        <f>K19+K15</f>
        <v>106168.83840000001</v>
      </c>
      <c r="L20" s="1"/>
    </row>
    <row r="21" spans="1:12" x14ac:dyDescent="0.3">
      <c r="A21" s="186"/>
      <c r="B21" s="186"/>
      <c r="C21" s="149" t="s">
        <v>36</v>
      </c>
      <c r="D21" s="212">
        <f>D18+D17</f>
        <v>688131.36</v>
      </c>
      <c r="E21" s="213">
        <f>E18+E17</f>
        <v>275252.54399999999</v>
      </c>
      <c r="F21" s="239">
        <f>F18+F17</f>
        <v>412878.81599999999</v>
      </c>
      <c r="G21" s="240" t="s">
        <v>36</v>
      </c>
      <c r="H21" s="212">
        <f>H17+H18</f>
        <v>96338.390400000004</v>
      </c>
      <c r="I21" s="213">
        <f>I18+I17</f>
        <v>27525.254399999998</v>
      </c>
      <c r="J21" s="213">
        <f>J18+J17</f>
        <v>27525.254399999998</v>
      </c>
      <c r="K21" s="213">
        <f>K20+K15</f>
        <v>123863.64480000001</v>
      </c>
      <c r="L21" s="1"/>
    </row>
    <row r="22" spans="1:12" x14ac:dyDescent="0.3">
      <c r="A22" s="138"/>
      <c r="B22" s="19"/>
      <c r="C22" s="149" t="s">
        <v>37</v>
      </c>
      <c r="D22" s="212">
        <f>D18+D18</f>
        <v>786435.84</v>
      </c>
      <c r="E22" s="213">
        <f>E18+E18</f>
        <v>314574.33600000001</v>
      </c>
      <c r="F22" s="239">
        <f>F18+F18</f>
        <v>471861.50400000002</v>
      </c>
      <c r="G22" s="240" t="s">
        <v>37</v>
      </c>
      <c r="H22" s="212">
        <f>H18+H18</f>
        <v>110101.01760000001</v>
      </c>
      <c r="I22" s="213">
        <f>I18+I18</f>
        <v>31457.4336</v>
      </c>
      <c r="J22" s="213">
        <f>J18+J18</f>
        <v>31457.4336</v>
      </c>
      <c r="K22" s="213">
        <f>K21+K15</f>
        <v>141558.45120000001</v>
      </c>
      <c r="L22" s="1"/>
    </row>
    <row r="23" spans="1:12" x14ac:dyDescent="0.3">
      <c r="A23" s="138"/>
      <c r="B23" s="19"/>
      <c r="C23" s="149" t="s">
        <v>38</v>
      </c>
      <c r="D23" s="212">
        <f>D18+D19</f>
        <v>884740.32000000007</v>
      </c>
      <c r="E23" s="213">
        <f>E19+E18</f>
        <v>353896.12800000003</v>
      </c>
      <c r="F23" s="239">
        <f>F19+F18</f>
        <v>530844.19200000004</v>
      </c>
      <c r="G23" s="240" t="s">
        <v>38</v>
      </c>
      <c r="H23" s="212">
        <f>H18+H19</f>
        <v>123863.64480000001</v>
      </c>
      <c r="I23" s="213">
        <f>I19+I18</f>
        <v>35389.612800000003</v>
      </c>
      <c r="J23" s="213">
        <f>J19+J18</f>
        <v>35389.612800000003</v>
      </c>
      <c r="K23" s="213">
        <f>K22+K15</f>
        <v>159253.25760000001</v>
      </c>
      <c r="L23" s="1"/>
    </row>
    <row r="24" spans="1:12" x14ac:dyDescent="0.3">
      <c r="A24" s="138"/>
      <c r="B24" s="19"/>
      <c r="C24" s="149" t="s">
        <v>39</v>
      </c>
      <c r="D24" s="212">
        <f>D15*10</f>
        <v>983044.79999999993</v>
      </c>
      <c r="E24" s="213">
        <f>E19+E19</f>
        <v>393217.92000000004</v>
      </c>
      <c r="F24" s="239">
        <f>F19+F19</f>
        <v>589826.88</v>
      </c>
      <c r="G24" s="240" t="s">
        <v>39</v>
      </c>
      <c r="H24" s="212">
        <f>H19+H19</f>
        <v>137626.272</v>
      </c>
      <c r="I24" s="213">
        <f>I19+I19</f>
        <v>39321.792000000001</v>
      </c>
      <c r="J24" s="213">
        <f>J19+J19</f>
        <v>39321.792000000001</v>
      </c>
      <c r="K24" s="213">
        <f>K23+K15</f>
        <v>176948.06400000001</v>
      </c>
      <c r="L24" s="1"/>
    </row>
    <row r="25" spans="1:12" x14ac:dyDescent="0.3">
      <c r="A25" s="138"/>
      <c r="B25" s="19"/>
      <c r="C25" s="149" t="s">
        <v>40</v>
      </c>
      <c r="D25" s="212">
        <f>D24*2</f>
        <v>1966089.5999999999</v>
      </c>
      <c r="E25" s="213">
        <f>E24*2</f>
        <v>786435.84000000008</v>
      </c>
      <c r="F25" s="239">
        <f>F24*2</f>
        <v>1179653.76</v>
      </c>
      <c r="G25" s="240" t="s">
        <v>40</v>
      </c>
      <c r="H25" s="212">
        <f>H24*2</f>
        <v>275252.54399999999</v>
      </c>
      <c r="I25" s="213">
        <f>I24*2</f>
        <v>78643.584000000003</v>
      </c>
      <c r="J25" s="213">
        <f>J24*2</f>
        <v>78643.584000000003</v>
      </c>
      <c r="K25" s="213">
        <f>K24*2</f>
        <v>353896.12800000003</v>
      </c>
      <c r="L25" s="1"/>
    </row>
    <row r="26" spans="1:12" ht="15" thickBot="1" x14ac:dyDescent="0.35">
      <c r="A26" s="138"/>
      <c r="B26" s="25"/>
      <c r="C26" s="148" t="s">
        <v>41</v>
      </c>
      <c r="D26" s="212">
        <f>D25+D24</f>
        <v>2949134.4</v>
      </c>
      <c r="E26" s="213">
        <f>E25+E24</f>
        <v>1179653.7600000002</v>
      </c>
      <c r="F26" s="239">
        <f>F25+F24</f>
        <v>1769480.6400000001</v>
      </c>
      <c r="G26" s="245" t="s">
        <v>41</v>
      </c>
      <c r="H26" s="212">
        <f>H25+H24</f>
        <v>412878.81599999999</v>
      </c>
      <c r="I26" s="213">
        <f>I25+I24</f>
        <v>117965.376</v>
      </c>
      <c r="J26" s="213">
        <f>J25+J24</f>
        <v>117965.376</v>
      </c>
      <c r="K26" s="213">
        <f>K25+K24</f>
        <v>530844.19200000004</v>
      </c>
      <c r="L26" s="1"/>
    </row>
    <row r="27" spans="1:12" x14ac:dyDescent="0.3">
      <c r="A27" s="19"/>
      <c r="B27" s="43" t="s">
        <v>142</v>
      </c>
      <c r="C27" s="139"/>
      <c r="D27" s="45"/>
      <c r="E27" s="45"/>
      <c r="F27" s="45"/>
      <c r="G27" s="45"/>
      <c r="H27" s="45"/>
      <c r="I27" s="45"/>
      <c r="J27" s="45"/>
      <c r="K27" s="45"/>
      <c r="L27" s="1"/>
    </row>
    <row r="28" spans="1:12" x14ac:dyDescent="0.3">
      <c r="A28" s="19"/>
      <c r="B28" s="1"/>
      <c r="C28" s="46" t="s">
        <v>42</v>
      </c>
      <c r="D28" s="47">
        <v>0.04</v>
      </c>
      <c r="E28" s="47">
        <v>0.05</v>
      </c>
      <c r="F28" s="47">
        <v>0.06</v>
      </c>
      <c r="G28" s="47">
        <v>7.0000000000000007E-2</v>
      </c>
      <c r="H28" s="47">
        <v>0.08</v>
      </c>
      <c r="I28" s="47">
        <v>0.09</v>
      </c>
      <c r="J28" s="47">
        <v>0.1</v>
      </c>
      <c r="K28" s="48" t="s">
        <v>43</v>
      </c>
      <c r="L28" s="1"/>
    </row>
    <row r="29" spans="1:12" x14ac:dyDescent="0.3">
      <c r="A29" s="19"/>
      <c r="B29" s="49" t="s">
        <v>44</v>
      </c>
      <c r="C29" s="50">
        <f>D26</f>
        <v>2949134.4</v>
      </c>
      <c r="D29" s="213">
        <f>C29/100*4</f>
        <v>117965.37599999999</v>
      </c>
      <c r="E29" s="213">
        <f>C29/100*5</f>
        <v>147456.71999999997</v>
      </c>
      <c r="F29" s="213">
        <f>C29/100*6</f>
        <v>176948.06399999998</v>
      </c>
      <c r="G29" s="213">
        <f>C29/100*7</f>
        <v>206439.408</v>
      </c>
      <c r="H29" s="213">
        <f>C29/100*8</f>
        <v>235930.75199999998</v>
      </c>
      <c r="I29" s="213">
        <f>C29/100*9</f>
        <v>265422.09599999996</v>
      </c>
      <c r="J29" s="213">
        <f>C29/100*10</f>
        <v>294913.43999999994</v>
      </c>
      <c r="K29" s="246"/>
      <c r="L29" s="1"/>
    </row>
    <row r="30" spans="1:12" x14ac:dyDescent="0.3">
      <c r="A30" s="19"/>
      <c r="B30" s="53" t="s">
        <v>45</v>
      </c>
      <c r="C30" s="513" t="s">
        <v>143</v>
      </c>
      <c r="D30" s="214">
        <f>D15</f>
        <v>98304.48</v>
      </c>
      <c r="E30" s="214">
        <f>D15</f>
        <v>98304.48</v>
      </c>
      <c r="F30" s="214">
        <f>D15</f>
        <v>98304.48</v>
      </c>
      <c r="G30" s="214">
        <f>D15</f>
        <v>98304.48</v>
      </c>
      <c r="H30" s="214">
        <f>D15</f>
        <v>98304.48</v>
      </c>
      <c r="I30" s="214">
        <f>D15</f>
        <v>98304.48</v>
      </c>
      <c r="J30" s="214">
        <f>D15</f>
        <v>98304.48</v>
      </c>
      <c r="K30" s="246"/>
      <c r="L30" s="1"/>
    </row>
    <row r="31" spans="1:12" x14ac:dyDescent="0.3">
      <c r="A31" s="19"/>
      <c r="B31" s="53" t="s">
        <v>47</v>
      </c>
      <c r="C31" s="56" t="s">
        <v>48</v>
      </c>
      <c r="D31" s="213">
        <f t="shared" ref="D31:J31" si="0">D29-D30</f>
        <v>19660.895999999993</v>
      </c>
      <c r="E31" s="213">
        <f t="shared" si="0"/>
        <v>49152.239999999976</v>
      </c>
      <c r="F31" s="213">
        <f t="shared" si="0"/>
        <v>78643.583999999988</v>
      </c>
      <c r="G31" s="213">
        <f t="shared" si="0"/>
        <v>108134.928</v>
      </c>
      <c r="H31" s="213">
        <f t="shared" si="0"/>
        <v>137626.272</v>
      </c>
      <c r="I31" s="213">
        <f t="shared" si="0"/>
        <v>167117.61599999998</v>
      </c>
      <c r="J31" s="213">
        <f t="shared" si="0"/>
        <v>196608.95999999996</v>
      </c>
      <c r="K31" s="246"/>
      <c r="L31" s="1"/>
    </row>
    <row r="32" spans="1:12" ht="15" thickBot="1" x14ac:dyDescent="0.35">
      <c r="A32" s="19"/>
      <c r="B32" s="57"/>
      <c r="C32" s="453" t="s">
        <v>161</v>
      </c>
      <c r="D32" s="215">
        <f t="shared" ref="D32:J32" si="1">D31/100*10</f>
        <v>1966.0895999999993</v>
      </c>
      <c r="E32" s="215">
        <f t="shared" si="1"/>
        <v>4915.2239999999974</v>
      </c>
      <c r="F32" s="215">
        <f t="shared" si="1"/>
        <v>7864.3583999999992</v>
      </c>
      <c r="G32" s="215">
        <f t="shared" si="1"/>
        <v>10813.4928</v>
      </c>
      <c r="H32" s="215">
        <f t="shared" si="1"/>
        <v>13762.627199999999</v>
      </c>
      <c r="I32" s="215">
        <f t="shared" si="1"/>
        <v>16711.761599999998</v>
      </c>
      <c r="J32" s="215">
        <f t="shared" si="1"/>
        <v>19660.895999999997</v>
      </c>
      <c r="K32" s="247"/>
      <c r="L32" s="1"/>
    </row>
    <row r="33" spans="1:12" x14ac:dyDescent="0.3">
      <c r="A33" s="19"/>
      <c r="B33" s="60" t="s">
        <v>50</v>
      </c>
      <c r="C33" s="61" t="s">
        <v>51</v>
      </c>
      <c r="D33" s="248">
        <f t="shared" ref="D33:J36" si="2">D29*30</f>
        <v>3538961.28</v>
      </c>
      <c r="E33" s="248">
        <f t="shared" si="2"/>
        <v>4423701.5999999996</v>
      </c>
      <c r="F33" s="248">
        <f t="shared" si="2"/>
        <v>5308441.92</v>
      </c>
      <c r="G33" s="248">
        <f t="shared" si="2"/>
        <v>6193182.2400000002</v>
      </c>
      <c r="H33" s="248">
        <f t="shared" si="2"/>
        <v>7077922.5599999996</v>
      </c>
      <c r="I33" s="248">
        <f t="shared" si="2"/>
        <v>7962662.879999999</v>
      </c>
      <c r="J33" s="249">
        <f t="shared" si="2"/>
        <v>8847403.1999999993</v>
      </c>
      <c r="K33" s="250"/>
      <c r="L33" s="1"/>
    </row>
    <row r="34" spans="1:12" x14ac:dyDescent="0.3">
      <c r="A34" s="19"/>
      <c r="B34" s="65" t="s">
        <v>50</v>
      </c>
      <c r="C34" s="66" t="s">
        <v>52</v>
      </c>
      <c r="D34" s="216">
        <f t="shared" si="2"/>
        <v>2949134.4</v>
      </c>
      <c r="E34" s="216">
        <f t="shared" si="2"/>
        <v>2949134.4</v>
      </c>
      <c r="F34" s="216">
        <f t="shared" si="2"/>
        <v>2949134.4</v>
      </c>
      <c r="G34" s="216">
        <f t="shared" si="2"/>
        <v>2949134.4</v>
      </c>
      <c r="H34" s="216">
        <f t="shared" si="2"/>
        <v>2949134.4</v>
      </c>
      <c r="I34" s="216">
        <f t="shared" si="2"/>
        <v>2949134.4</v>
      </c>
      <c r="J34" s="217">
        <f t="shared" si="2"/>
        <v>2949134.4</v>
      </c>
      <c r="K34" s="251"/>
      <c r="L34" s="1"/>
    </row>
    <row r="35" spans="1:12" x14ac:dyDescent="0.3">
      <c r="A35" s="19"/>
      <c r="B35" s="70" t="s">
        <v>50</v>
      </c>
      <c r="C35" s="71" t="s">
        <v>53</v>
      </c>
      <c r="D35" s="218">
        <f t="shared" si="2"/>
        <v>589826.87999999977</v>
      </c>
      <c r="E35" s="218">
        <f t="shared" si="2"/>
        <v>1474567.1999999993</v>
      </c>
      <c r="F35" s="218">
        <f t="shared" si="2"/>
        <v>2359307.5199999996</v>
      </c>
      <c r="G35" s="218">
        <f t="shared" si="2"/>
        <v>3244047.84</v>
      </c>
      <c r="H35" s="218">
        <f t="shared" si="2"/>
        <v>4128788.16</v>
      </c>
      <c r="I35" s="218">
        <f t="shared" si="2"/>
        <v>5013528.4799999995</v>
      </c>
      <c r="J35" s="219">
        <f t="shared" si="2"/>
        <v>5898268.7999999989</v>
      </c>
      <c r="K35" s="252"/>
      <c r="L35" s="1"/>
    </row>
    <row r="36" spans="1:12" ht="15" thickBot="1" x14ac:dyDescent="0.35">
      <c r="A36" s="19"/>
      <c r="B36" s="75" t="s">
        <v>50</v>
      </c>
      <c r="C36" s="76" t="s">
        <v>49</v>
      </c>
      <c r="D36" s="253">
        <f t="shared" si="2"/>
        <v>58982.68799999998</v>
      </c>
      <c r="E36" s="253">
        <f t="shared" si="2"/>
        <v>147456.71999999991</v>
      </c>
      <c r="F36" s="253">
        <f t="shared" si="2"/>
        <v>235930.75199999998</v>
      </c>
      <c r="G36" s="253">
        <f t="shared" si="2"/>
        <v>324404.78399999999</v>
      </c>
      <c r="H36" s="253">
        <f t="shared" si="2"/>
        <v>412878.81599999999</v>
      </c>
      <c r="I36" s="253">
        <f t="shared" si="2"/>
        <v>501352.84799999994</v>
      </c>
      <c r="J36" s="253">
        <f t="shared" si="2"/>
        <v>589826.87999999989</v>
      </c>
      <c r="K36" s="254"/>
      <c r="L36" s="1"/>
    </row>
    <row r="37" spans="1:12" x14ac:dyDescent="0.3">
      <c r="A37" s="6"/>
      <c r="B37" s="164"/>
      <c r="C37" s="80" t="s">
        <v>54</v>
      </c>
      <c r="D37" s="255">
        <f t="shared" ref="D37:J37" si="3">D31</f>
        <v>19660.895999999993</v>
      </c>
      <c r="E37" s="255">
        <f t="shared" si="3"/>
        <v>49152.239999999976</v>
      </c>
      <c r="F37" s="255">
        <f t="shared" si="3"/>
        <v>78643.583999999988</v>
      </c>
      <c r="G37" s="255">
        <f t="shared" si="3"/>
        <v>108134.928</v>
      </c>
      <c r="H37" s="255">
        <f t="shared" si="3"/>
        <v>137626.272</v>
      </c>
      <c r="I37" s="255">
        <f t="shared" si="3"/>
        <v>167117.61599999998</v>
      </c>
      <c r="J37" s="255">
        <f t="shared" si="3"/>
        <v>196608.95999999996</v>
      </c>
      <c r="K37" s="256"/>
      <c r="L37" s="1"/>
    </row>
    <row r="38" spans="1:12" x14ac:dyDescent="0.3">
      <c r="A38" s="11"/>
      <c r="B38" s="166"/>
      <c r="C38" s="84" t="s">
        <v>55</v>
      </c>
      <c r="D38" s="257">
        <f t="shared" ref="D38:J38" si="4">D37/100*20</f>
        <v>3932.1791999999987</v>
      </c>
      <c r="E38" s="220">
        <f t="shared" si="4"/>
        <v>9830.4479999999949</v>
      </c>
      <c r="F38" s="220">
        <f t="shared" si="4"/>
        <v>15728.716799999998</v>
      </c>
      <c r="G38" s="220">
        <f t="shared" si="4"/>
        <v>21626.9856</v>
      </c>
      <c r="H38" s="220">
        <f t="shared" si="4"/>
        <v>27525.254399999998</v>
      </c>
      <c r="I38" s="220">
        <f t="shared" si="4"/>
        <v>33423.523199999996</v>
      </c>
      <c r="J38" s="220">
        <f t="shared" si="4"/>
        <v>39321.791999999994</v>
      </c>
      <c r="K38" s="258"/>
      <c r="L38" s="1"/>
    </row>
    <row r="39" spans="1:12" x14ac:dyDescent="0.3">
      <c r="A39" s="19"/>
      <c r="B39" s="168"/>
      <c r="C39" s="88" t="s">
        <v>56</v>
      </c>
      <c r="D39" s="257">
        <f t="shared" ref="D39:J39" si="5">D37/100*40</f>
        <v>7864.3583999999973</v>
      </c>
      <c r="E39" s="220">
        <f t="shared" si="5"/>
        <v>19660.89599999999</v>
      </c>
      <c r="F39" s="220">
        <f t="shared" si="5"/>
        <v>31457.433599999997</v>
      </c>
      <c r="G39" s="220">
        <f t="shared" si="5"/>
        <v>43253.9712</v>
      </c>
      <c r="H39" s="220">
        <f t="shared" si="5"/>
        <v>55050.508799999996</v>
      </c>
      <c r="I39" s="220">
        <f t="shared" si="5"/>
        <v>66847.046399999992</v>
      </c>
      <c r="J39" s="220">
        <f t="shared" si="5"/>
        <v>78643.583999999988</v>
      </c>
      <c r="K39" s="259"/>
      <c r="L39" s="1"/>
    </row>
    <row r="40" spans="1:12" x14ac:dyDescent="0.3">
      <c r="A40" s="19"/>
      <c r="B40" s="166"/>
      <c r="C40" s="84" t="s">
        <v>57</v>
      </c>
      <c r="D40" s="257">
        <f t="shared" ref="D40:J40" si="6">D37/100*40</f>
        <v>7864.3583999999973</v>
      </c>
      <c r="E40" s="220">
        <f t="shared" si="6"/>
        <v>19660.89599999999</v>
      </c>
      <c r="F40" s="220">
        <f t="shared" si="6"/>
        <v>31457.433599999997</v>
      </c>
      <c r="G40" s="220">
        <f t="shared" si="6"/>
        <v>43253.9712</v>
      </c>
      <c r="H40" s="220">
        <f t="shared" si="6"/>
        <v>55050.508799999996</v>
      </c>
      <c r="I40" s="220">
        <f t="shared" si="6"/>
        <v>66847.046399999992</v>
      </c>
      <c r="J40" s="220">
        <f t="shared" si="6"/>
        <v>78643.583999999988</v>
      </c>
      <c r="K40" s="259"/>
      <c r="L40" s="1"/>
    </row>
    <row r="41" spans="1:12" x14ac:dyDescent="0.3">
      <c r="A41" s="90"/>
      <c r="B41" s="170"/>
      <c r="C41" s="92" t="s">
        <v>58</v>
      </c>
      <c r="D41" s="260">
        <f>D37/100*4</f>
        <v>786.43583999999976</v>
      </c>
      <c r="E41" s="261">
        <f>E37/100*5</f>
        <v>2457.6119999999987</v>
      </c>
      <c r="F41" s="261">
        <f>F37/100*6</f>
        <v>4718.6150399999988</v>
      </c>
      <c r="G41" s="261">
        <f>F37/100*7</f>
        <v>5505.0508799999989</v>
      </c>
      <c r="H41" s="261">
        <f>F37/100*8</f>
        <v>6291.486719999999</v>
      </c>
      <c r="I41" s="261">
        <f>F37/100*9</f>
        <v>7077.9225599999991</v>
      </c>
      <c r="J41" s="261">
        <f>F37/100*10</f>
        <v>7864.3583999999992</v>
      </c>
      <c r="K41" s="262"/>
      <c r="L41" s="96"/>
    </row>
    <row r="42" spans="1:12" x14ac:dyDescent="0.3">
      <c r="A42" s="19"/>
      <c r="B42" s="166"/>
      <c r="C42" s="97" t="s">
        <v>59</v>
      </c>
      <c r="D42" s="263">
        <f t="shared" ref="D42:J42" si="7">D37+D41</f>
        <v>20447.331839999992</v>
      </c>
      <c r="E42" s="264">
        <f t="shared" si="7"/>
        <v>51609.851999999977</v>
      </c>
      <c r="F42" s="264">
        <f t="shared" si="7"/>
        <v>83362.199039999992</v>
      </c>
      <c r="G42" s="264">
        <f t="shared" si="7"/>
        <v>113639.97888</v>
      </c>
      <c r="H42" s="264">
        <f t="shared" si="7"/>
        <v>143917.75871999998</v>
      </c>
      <c r="I42" s="264">
        <f t="shared" si="7"/>
        <v>174195.53855999999</v>
      </c>
      <c r="J42" s="264">
        <f t="shared" si="7"/>
        <v>204473.31839999996</v>
      </c>
      <c r="K42" s="265"/>
      <c r="L42" s="1"/>
    </row>
    <row r="43" spans="1:12" x14ac:dyDescent="0.3">
      <c r="A43" s="19"/>
      <c r="B43" s="101"/>
      <c r="C43" s="102" t="s">
        <v>60</v>
      </c>
      <c r="D43" s="266">
        <f>D35*D28</f>
        <v>23593.075199999992</v>
      </c>
      <c r="E43" s="266">
        <f t="shared" ref="E43:J43" si="8">E35*E28</f>
        <v>73728.359999999971</v>
      </c>
      <c r="F43" s="266">
        <f t="shared" si="8"/>
        <v>141558.45119999998</v>
      </c>
      <c r="G43" s="266">
        <f t="shared" si="8"/>
        <v>227083.34880000001</v>
      </c>
      <c r="H43" s="266">
        <f t="shared" si="8"/>
        <v>330303.0528</v>
      </c>
      <c r="I43" s="266">
        <f t="shared" si="8"/>
        <v>451217.56319999992</v>
      </c>
      <c r="J43" s="266">
        <f t="shared" si="8"/>
        <v>589826.87999999989</v>
      </c>
      <c r="K43" s="104"/>
      <c r="L43" s="1"/>
    </row>
    <row r="44" spans="1:12" ht="15" thickBot="1" x14ac:dyDescent="0.35">
      <c r="A44" s="19"/>
      <c r="B44" s="101"/>
      <c r="C44" s="102" t="s">
        <v>61</v>
      </c>
      <c r="D44" s="267">
        <f>D35+D43</f>
        <v>613419.95519999973</v>
      </c>
      <c r="E44" s="267">
        <f t="shared" ref="E44:J44" si="9">E35+E43</f>
        <v>1548295.5599999991</v>
      </c>
      <c r="F44" s="267">
        <f t="shared" si="9"/>
        <v>2500865.9711999996</v>
      </c>
      <c r="G44" s="267">
        <f t="shared" si="9"/>
        <v>3471131.1887999997</v>
      </c>
      <c r="H44" s="267">
        <f t="shared" si="9"/>
        <v>4459091.2127999999</v>
      </c>
      <c r="I44" s="267">
        <f t="shared" si="9"/>
        <v>5464746.0431999993</v>
      </c>
      <c r="J44" s="267">
        <f t="shared" si="9"/>
        <v>6488095.6799999988</v>
      </c>
      <c r="K44" s="106"/>
      <c r="L44" s="1"/>
    </row>
    <row r="45" spans="1:12" ht="15" thickBot="1" x14ac:dyDescent="0.35">
      <c r="A45" s="130"/>
      <c r="B45" s="172"/>
      <c r="C45" s="173"/>
      <c r="D45" s="131" t="s">
        <v>149</v>
      </c>
      <c r="E45" s="131"/>
      <c r="F45" s="131"/>
      <c r="G45" s="131"/>
      <c r="H45" s="132"/>
      <c r="I45" s="133" t="s">
        <v>66</v>
      </c>
      <c r="J45" s="174">
        <f>F10</f>
        <v>4213.0491428571431</v>
      </c>
      <c r="K45" s="134" t="s">
        <v>67</v>
      </c>
      <c r="L45" s="1"/>
    </row>
    <row r="46" spans="1:12" x14ac:dyDescent="0.3">
      <c r="A46" s="135"/>
      <c r="B46" s="139"/>
      <c r="C46" s="171" t="s">
        <v>18</v>
      </c>
      <c r="D46" s="136" t="s">
        <v>68</v>
      </c>
      <c r="E46" s="136" t="s">
        <v>69</v>
      </c>
      <c r="F46" s="136" t="s">
        <v>70</v>
      </c>
      <c r="G46" s="136" t="s">
        <v>71</v>
      </c>
      <c r="H46" s="514" t="s">
        <v>150</v>
      </c>
      <c r="I46" s="136" t="s">
        <v>73</v>
      </c>
      <c r="J46" s="137" t="s">
        <v>74</v>
      </c>
      <c r="K46" s="137" t="s">
        <v>75</v>
      </c>
      <c r="L46" s="1"/>
    </row>
    <row r="47" spans="1:12" x14ac:dyDescent="0.3">
      <c r="A47" s="138"/>
      <c r="B47" s="139"/>
      <c r="C47" s="38" t="s">
        <v>25</v>
      </c>
      <c r="D47" s="213">
        <f>F10/100*30</f>
        <v>1263.914742857143</v>
      </c>
      <c r="E47" s="213">
        <f>F10/100*15</f>
        <v>631.95737142857149</v>
      </c>
      <c r="F47" s="213">
        <f>F10/100*10</f>
        <v>421.30491428571429</v>
      </c>
      <c r="G47" s="213">
        <f>F10/100*15</f>
        <v>631.95737142857149</v>
      </c>
      <c r="H47" s="213">
        <f>F10/100*8</f>
        <v>337.04393142857145</v>
      </c>
      <c r="I47" s="213">
        <f>F10/100*6</f>
        <v>252.78294857142859</v>
      </c>
      <c r="J47" s="213">
        <f>F10/100*6</f>
        <v>252.78294857142859</v>
      </c>
      <c r="K47" s="213">
        <f>F10/100*10</f>
        <v>421.30491428571429</v>
      </c>
      <c r="L47" s="1"/>
    </row>
    <row r="48" spans="1:12" x14ac:dyDescent="0.3">
      <c r="A48" s="138"/>
      <c r="B48" s="139"/>
      <c r="C48" s="38" t="s">
        <v>26</v>
      </c>
      <c r="D48" s="213">
        <f t="shared" ref="D48:K48" si="10">D47*2</f>
        <v>2527.829485714286</v>
      </c>
      <c r="E48" s="213">
        <f t="shared" si="10"/>
        <v>1263.914742857143</v>
      </c>
      <c r="F48" s="213">
        <f t="shared" si="10"/>
        <v>842.60982857142858</v>
      </c>
      <c r="G48" s="213">
        <f t="shared" si="10"/>
        <v>1263.914742857143</v>
      </c>
      <c r="H48" s="213">
        <f t="shared" si="10"/>
        <v>674.08786285714291</v>
      </c>
      <c r="I48" s="213">
        <f t="shared" si="10"/>
        <v>505.56589714285718</v>
      </c>
      <c r="J48" s="213">
        <f t="shared" si="10"/>
        <v>505.56589714285718</v>
      </c>
      <c r="K48" s="213">
        <f t="shared" si="10"/>
        <v>842.60982857142858</v>
      </c>
      <c r="L48" s="1"/>
    </row>
    <row r="49" spans="1:12" x14ac:dyDescent="0.3">
      <c r="A49" s="138"/>
      <c r="B49" s="139"/>
      <c r="C49" s="38" t="s">
        <v>27</v>
      </c>
      <c r="D49" s="213">
        <f t="shared" ref="D49:K49" si="11">D47*3</f>
        <v>3791.7442285714287</v>
      </c>
      <c r="E49" s="213">
        <f t="shared" si="11"/>
        <v>1895.8721142857144</v>
      </c>
      <c r="F49" s="213">
        <f t="shared" si="11"/>
        <v>1263.9147428571428</v>
      </c>
      <c r="G49" s="213">
        <f t="shared" si="11"/>
        <v>1895.8721142857144</v>
      </c>
      <c r="H49" s="213">
        <f t="shared" si="11"/>
        <v>1011.1317942857144</v>
      </c>
      <c r="I49" s="213">
        <f t="shared" si="11"/>
        <v>758.34884571428574</v>
      </c>
      <c r="J49" s="213">
        <f t="shared" si="11"/>
        <v>758.34884571428574</v>
      </c>
      <c r="K49" s="213">
        <f t="shared" si="11"/>
        <v>1263.9147428571428</v>
      </c>
      <c r="L49" s="1"/>
    </row>
    <row r="50" spans="1:12" x14ac:dyDescent="0.3">
      <c r="A50" s="138"/>
      <c r="B50" s="139"/>
      <c r="C50" s="38" t="s">
        <v>28</v>
      </c>
      <c r="D50" s="213">
        <f t="shared" ref="D50:K50" si="12">D47*6</f>
        <v>7583.4884571428574</v>
      </c>
      <c r="E50" s="213">
        <f t="shared" si="12"/>
        <v>3791.7442285714287</v>
      </c>
      <c r="F50" s="213">
        <f t="shared" si="12"/>
        <v>2527.8294857142855</v>
      </c>
      <c r="G50" s="213">
        <f t="shared" si="12"/>
        <v>3791.7442285714287</v>
      </c>
      <c r="H50" s="213">
        <f t="shared" si="12"/>
        <v>2022.2635885714287</v>
      </c>
      <c r="I50" s="213">
        <f t="shared" si="12"/>
        <v>1516.6976914285715</v>
      </c>
      <c r="J50" s="213">
        <f t="shared" si="12"/>
        <v>1516.6976914285715</v>
      </c>
      <c r="K50" s="213">
        <f t="shared" si="12"/>
        <v>2527.8294857142855</v>
      </c>
      <c r="L50" s="1"/>
    </row>
    <row r="51" spans="1:12" x14ac:dyDescent="0.3">
      <c r="A51" s="138"/>
      <c r="B51" s="139"/>
      <c r="C51" s="38" t="s">
        <v>29</v>
      </c>
      <c r="D51" s="213">
        <f t="shared" ref="D51:K51" si="13">D47*12</f>
        <v>15166.976914285715</v>
      </c>
      <c r="E51" s="213">
        <f t="shared" si="13"/>
        <v>7583.4884571428574</v>
      </c>
      <c r="F51" s="213">
        <f t="shared" si="13"/>
        <v>5055.658971428571</v>
      </c>
      <c r="G51" s="213">
        <f t="shared" si="13"/>
        <v>7583.4884571428574</v>
      </c>
      <c r="H51" s="213">
        <f t="shared" si="13"/>
        <v>4044.5271771428575</v>
      </c>
      <c r="I51" s="213">
        <f t="shared" si="13"/>
        <v>3033.395382857143</v>
      </c>
      <c r="J51" s="213">
        <f t="shared" si="13"/>
        <v>3033.395382857143</v>
      </c>
      <c r="K51" s="213">
        <f t="shared" si="13"/>
        <v>5055.658971428571</v>
      </c>
      <c r="L51" s="1"/>
    </row>
    <row r="52" spans="1:12" x14ac:dyDescent="0.3">
      <c r="A52" s="138"/>
      <c r="B52" s="139"/>
      <c r="C52" s="40" t="s">
        <v>30</v>
      </c>
      <c r="D52" s="238">
        <f t="shared" ref="D52:K52" si="14">D47*14</f>
        <v>17694.806400000001</v>
      </c>
      <c r="E52" s="238">
        <f t="shared" si="14"/>
        <v>8847.4032000000007</v>
      </c>
      <c r="F52" s="238">
        <f t="shared" si="14"/>
        <v>5898.2687999999998</v>
      </c>
      <c r="G52" s="238">
        <f t="shared" si="14"/>
        <v>8847.4032000000007</v>
      </c>
      <c r="H52" s="238">
        <f t="shared" si="14"/>
        <v>4718.6150400000006</v>
      </c>
      <c r="I52" s="238">
        <f t="shared" si="14"/>
        <v>3538.9612800000004</v>
      </c>
      <c r="J52" s="238">
        <f t="shared" si="14"/>
        <v>3538.9612800000004</v>
      </c>
      <c r="K52" s="238">
        <f t="shared" si="14"/>
        <v>5898.2687999999998</v>
      </c>
      <c r="L52" s="1"/>
    </row>
    <row r="53" spans="1:12" x14ac:dyDescent="0.3">
      <c r="A53" s="138"/>
      <c r="B53" s="139"/>
      <c r="C53" s="38" t="s">
        <v>31</v>
      </c>
      <c r="D53" s="213">
        <f t="shared" ref="D53:K53" si="15">D52*2</f>
        <v>35389.612800000003</v>
      </c>
      <c r="E53" s="213">
        <f t="shared" si="15"/>
        <v>17694.806400000001</v>
      </c>
      <c r="F53" s="213">
        <f t="shared" si="15"/>
        <v>11796.5376</v>
      </c>
      <c r="G53" s="213">
        <f t="shared" si="15"/>
        <v>17694.806400000001</v>
      </c>
      <c r="H53" s="213">
        <f t="shared" si="15"/>
        <v>9437.2300800000012</v>
      </c>
      <c r="I53" s="213">
        <f t="shared" si="15"/>
        <v>7077.9225600000009</v>
      </c>
      <c r="J53" s="213">
        <f t="shared" si="15"/>
        <v>7077.9225600000009</v>
      </c>
      <c r="K53" s="213">
        <f t="shared" si="15"/>
        <v>11796.5376</v>
      </c>
      <c r="L53" s="1"/>
    </row>
    <row r="54" spans="1:12" x14ac:dyDescent="0.3">
      <c r="A54" s="138"/>
      <c r="B54" s="139"/>
      <c r="C54" s="38" t="s">
        <v>32</v>
      </c>
      <c r="D54" s="213">
        <f t="shared" ref="D54:K54" si="16">D53+D52</f>
        <v>53084.419200000004</v>
      </c>
      <c r="E54" s="213">
        <f t="shared" si="16"/>
        <v>26542.209600000002</v>
      </c>
      <c r="F54" s="213">
        <f t="shared" si="16"/>
        <v>17694.806400000001</v>
      </c>
      <c r="G54" s="213">
        <f t="shared" si="16"/>
        <v>26542.209600000002</v>
      </c>
      <c r="H54" s="213">
        <f t="shared" si="16"/>
        <v>14155.845120000002</v>
      </c>
      <c r="I54" s="213">
        <f t="shared" si="16"/>
        <v>10616.883840000002</v>
      </c>
      <c r="J54" s="213">
        <f t="shared" si="16"/>
        <v>10616.883840000002</v>
      </c>
      <c r="K54" s="213">
        <f t="shared" si="16"/>
        <v>17694.806400000001</v>
      </c>
      <c r="L54" s="1"/>
    </row>
    <row r="55" spans="1:12" x14ac:dyDescent="0.3">
      <c r="A55" s="138"/>
      <c r="B55" s="139"/>
      <c r="C55" s="38" t="s">
        <v>33</v>
      </c>
      <c r="D55" s="213">
        <f>D53+D53</f>
        <v>70779.225600000005</v>
      </c>
      <c r="E55" s="213">
        <f t="shared" ref="E55:K55" si="17">E54+E52</f>
        <v>35389.612800000003</v>
      </c>
      <c r="F55" s="213">
        <f t="shared" si="17"/>
        <v>23593.075199999999</v>
      </c>
      <c r="G55" s="213">
        <f t="shared" si="17"/>
        <v>35389.612800000003</v>
      </c>
      <c r="H55" s="213">
        <f t="shared" si="17"/>
        <v>18874.460160000002</v>
      </c>
      <c r="I55" s="213">
        <f t="shared" si="17"/>
        <v>14155.845120000002</v>
      </c>
      <c r="J55" s="213">
        <f t="shared" si="17"/>
        <v>14155.845120000002</v>
      </c>
      <c r="K55" s="213">
        <f t="shared" si="17"/>
        <v>23593.075199999999</v>
      </c>
      <c r="L55" s="1"/>
    </row>
    <row r="56" spans="1:12" x14ac:dyDescent="0.3">
      <c r="A56" s="138"/>
      <c r="B56" s="139"/>
      <c r="C56" s="38" t="s">
        <v>34</v>
      </c>
      <c r="D56" s="213">
        <f>D54+D53</f>
        <v>88474.032000000007</v>
      </c>
      <c r="E56" s="213">
        <f t="shared" ref="E56:K56" si="18">E55+E52</f>
        <v>44237.016000000003</v>
      </c>
      <c r="F56" s="213">
        <f t="shared" si="18"/>
        <v>29491.343999999997</v>
      </c>
      <c r="G56" s="213">
        <f t="shared" si="18"/>
        <v>44237.016000000003</v>
      </c>
      <c r="H56" s="213">
        <f t="shared" si="18"/>
        <v>23593.075200000003</v>
      </c>
      <c r="I56" s="213">
        <f t="shared" si="18"/>
        <v>17694.806400000001</v>
      </c>
      <c r="J56" s="213">
        <f t="shared" si="18"/>
        <v>17694.806400000001</v>
      </c>
      <c r="K56" s="213">
        <f t="shared" si="18"/>
        <v>29491.343999999997</v>
      </c>
      <c r="L56" s="1"/>
    </row>
    <row r="57" spans="1:12" x14ac:dyDescent="0.3">
      <c r="A57" s="138"/>
      <c r="B57" s="139"/>
      <c r="C57" s="38" t="s">
        <v>35</v>
      </c>
      <c r="D57" s="213">
        <f>D54+D54</f>
        <v>106168.83840000001</v>
      </c>
      <c r="E57" s="213">
        <f t="shared" ref="E57:K57" si="19">E56+E52</f>
        <v>53084.419200000004</v>
      </c>
      <c r="F57" s="213">
        <f t="shared" si="19"/>
        <v>35389.612799999995</v>
      </c>
      <c r="G57" s="213">
        <f t="shared" si="19"/>
        <v>53084.419200000004</v>
      </c>
      <c r="H57" s="213">
        <f t="shared" si="19"/>
        <v>28311.690240000004</v>
      </c>
      <c r="I57" s="213">
        <f t="shared" si="19"/>
        <v>21233.767680000001</v>
      </c>
      <c r="J57" s="213">
        <f t="shared" si="19"/>
        <v>21233.767680000001</v>
      </c>
      <c r="K57" s="213">
        <f t="shared" si="19"/>
        <v>35389.612799999995</v>
      </c>
      <c r="L57" s="1"/>
    </row>
    <row r="58" spans="1:12" x14ac:dyDescent="0.3">
      <c r="A58" s="138"/>
      <c r="B58" s="139"/>
      <c r="C58" s="38" t="s">
        <v>36</v>
      </c>
      <c r="D58" s="213">
        <f>D54+D55</f>
        <v>123863.64480000001</v>
      </c>
      <c r="E58" s="213">
        <f t="shared" ref="E58:K58" si="20">E57+E52</f>
        <v>61931.822400000005</v>
      </c>
      <c r="F58" s="213">
        <f t="shared" si="20"/>
        <v>41287.881599999993</v>
      </c>
      <c r="G58" s="213">
        <f t="shared" si="20"/>
        <v>61931.822400000005</v>
      </c>
      <c r="H58" s="213">
        <f t="shared" si="20"/>
        <v>33030.30528</v>
      </c>
      <c r="I58" s="213">
        <f t="shared" si="20"/>
        <v>24772.72896</v>
      </c>
      <c r="J58" s="213">
        <f t="shared" si="20"/>
        <v>24772.72896</v>
      </c>
      <c r="K58" s="213">
        <f t="shared" si="20"/>
        <v>41287.881599999993</v>
      </c>
      <c r="L58" s="1"/>
    </row>
    <row r="59" spans="1:12" x14ac:dyDescent="0.3">
      <c r="A59" s="138"/>
      <c r="B59" s="139"/>
      <c r="C59" s="38" t="s">
        <v>37</v>
      </c>
      <c r="D59" s="213">
        <f t="shared" ref="D59:K59" si="21">D58+D52</f>
        <v>141558.45120000001</v>
      </c>
      <c r="E59" s="213">
        <f t="shared" si="21"/>
        <v>70779.225600000005</v>
      </c>
      <c r="F59" s="213">
        <f t="shared" si="21"/>
        <v>47186.150399999991</v>
      </c>
      <c r="G59" s="213">
        <f t="shared" si="21"/>
        <v>70779.225600000005</v>
      </c>
      <c r="H59" s="213">
        <f t="shared" si="21"/>
        <v>37748.920320000005</v>
      </c>
      <c r="I59" s="213">
        <f t="shared" si="21"/>
        <v>28311.69024</v>
      </c>
      <c r="J59" s="213">
        <f t="shared" si="21"/>
        <v>28311.69024</v>
      </c>
      <c r="K59" s="213">
        <f t="shared" si="21"/>
        <v>47186.150399999991</v>
      </c>
      <c r="L59" s="1"/>
    </row>
    <row r="60" spans="1:12" x14ac:dyDescent="0.3">
      <c r="A60" s="138"/>
      <c r="B60" s="139"/>
      <c r="C60" s="38" t="s">
        <v>38</v>
      </c>
      <c r="D60" s="213">
        <f t="shared" ref="D60:K60" si="22">D59+D52</f>
        <v>159253.25760000001</v>
      </c>
      <c r="E60" s="213">
        <f t="shared" si="22"/>
        <v>79626.628800000006</v>
      </c>
      <c r="F60" s="213">
        <f t="shared" si="22"/>
        <v>53084.419199999989</v>
      </c>
      <c r="G60" s="213">
        <f t="shared" si="22"/>
        <v>79626.628800000006</v>
      </c>
      <c r="H60" s="213">
        <f t="shared" si="22"/>
        <v>42467.535360000009</v>
      </c>
      <c r="I60" s="213">
        <f t="shared" si="22"/>
        <v>31850.651519999999</v>
      </c>
      <c r="J60" s="213">
        <f t="shared" si="22"/>
        <v>31850.651519999999</v>
      </c>
      <c r="K60" s="213">
        <f t="shared" si="22"/>
        <v>53084.419199999989</v>
      </c>
      <c r="L60" s="1"/>
    </row>
    <row r="61" spans="1:12" x14ac:dyDescent="0.3">
      <c r="A61" s="138"/>
      <c r="B61" s="139"/>
      <c r="C61" s="38" t="s">
        <v>39</v>
      </c>
      <c r="D61" s="213">
        <f t="shared" ref="D61:K61" si="23">D60+D52</f>
        <v>176948.06400000001</v>
      </c>
      <c r="E61" s="213">
        <f t="shared" si="23"/>
        <v>88474.032000000007</v>
      </c>
      <c r="F61" s="213">
        <f t="shared" si="23"/>
        <v>58982.687999999987</v>
      </c>
      <c r="G61" s="213">
        <f t="shared" si="23"/>
        <v>88474.032000000007</v>
      </c>
      <c r="H61" s="213">
        <f t="shared" si="23"/>
        <v>47186.150400000013</v>
      </c>
      <c r="I61" s="213">
        <f t="shared" si="23"/>
        <v>35389.612800000003</v>
      </c>
      <c r="J61" s="213">
        <f t="shared" si="23"/>
        <v>35389.612800000003</v>
      </c>
      <c r="K61" s="213">
        <f t="shared" si="23"/>
        <v>58982.687999999987</v>
      </c>
      <c r="L61" s="1"/>
    </row>
    <row r="62" spans="1:12" x14ac:dyDescent="0.3">
      <c r="A62" s="138"/>
      <c r="B62" s="139"/>
      <c r="C62" s="38" t="s">
        <v>40</v>
      </c>
      <c r="D62" s="213">
        <f t="shared" ref="D62:K62" si="24">D61*2</f>
        <v>353896.12800000003</v>
      </c>
      <c r="E62" s="213">
        <f t="shared" si="24"/>
        <v>176948.06400000001</v>
      </c>
      <c r="F62" s="213">
        <f t="shared" si="24"/>
        <v>117965.37599999997</v>
      </c>
      <c r="G62" s="213">
        <f t="shared" si="24"/>
        <v>176948.06400000001</v>
      </c>
      <c r="H62" s="213">
        <f t="shared" si="24"/>
        <v>94372.300800000026</v>
      </c>
      <c r="I62" s="213">
        <f t="shared" si="24"/>
        <v>70779.225600000005</v>
      </c>
      <c r="J62" s="213">
        <f t="shared" si="24"/>
        <v>70779.225600000005</v>
      </c>
      <c r="K62" s="213">
        <f t="shared" si="24"/>
        <v>117965.37599999997</v>
      </c>
      <c r="L62" s="1"/>
    </row>
    <row r="63" spans="1:12" x14ac:dyDescent="0.3">
      <c r="A63" s="130"/>
      <c r="B63" s="106"/>
      <c r="C63" s="42" t="s">
        <v>41</v>
      </c>
      <c r="D63" s="213">
        <f t="shared" ref="D63:K63" si="25">D62+D61</f>
        <v>530844.19200000004</v>
      </c>
      <c r="E63" s="213">
        <f t="shared" si="25"/>
        <v>265422.09600000002</v>
      </c>
      <c r="F63" s="213">
        <f t="shared" si="25"/>
        <v>176948.06399999995</v>
      </c>
      <c r="G63" s="213">
        <f t="shared" si="25"/>
        <v>265422.09600000002</v>
      </c>
      <c r="H63" s="213">
        <f t="shared" si="25"/>
        <v>141558.45120000004</v>
      </c>
      <c r="I63" s="213">
        <f t="shared" si="25"/>
        <v>106168.83840000001</v>
      </c>
      <c r="J63" s="213">
        <f t="shared" si="25"/>
        <v>106168.83840000001</v>
      </c>
      <c r="K63" s="213">
        <f t="shared" si="25"/>
        <v>176948.06399999995</v>
      </c>
      <c r="L63" s="1"/>
    </row>
    <row r="64" spans="1:12" x14ac:dyDescent="0.3">
      <c r="A64" s="1"/>
      <c r="B64" s="1"/>
      <c r="C64" s="1"/>
      <c r="D64" s="45"/>
      <c r="E64" s="45"/>
      <c r="F64" s="45"/>
      <c r="G64" s="45"/>
      <c r="H64" s="45"/>
      <c r="I64" s="45"/>
      <c r="J64" s="45"/>
      <c r="K64" s="45"/>
      <c r="L64" s="1"/>
    </row>
    <row r="65" spans="1:12" x14ac:dyDescent="0.3">
      <c r="A65" s="1"/>
      <c r="B65" s="1"/>
      <c r="C65" s="1"/>
      <c r="D65" s="45"/>
      <c r="E65" s="45"/>
      <c r="F65" s="45"/>
      <c r="G65" s="45"/>
      <c r="H65" s="1"/>
      <c r="I65" s="1"/>
      <c r="J65" s="1"/>
      <c r="K65" s="1"/>
      <c r="L65" s="1"/>
    </row>
    <row r="66" spans="1:12" x14ac:dyDescent="0.3">
      <c r="A66" s="1"/>
      <c r="B66" s="1"/>
      <c r="C66" s="1"/>
      <c r="D66" s="1"/>
      <c r="E66" s="1"/>
      <c r="F66" s="1"/>
      <c r="G66" s="1"/>
      <c r="H66" s="1"/>
      <c r="I66" s="1"/>
      <c r="J66" s="1"/>
      <c r="K66" s="1"/>
      <c r="L66" s="1"/>
    </row>
    <row r="67" spans="1:12" x14ac:dyDescent="0.3">
      <c r="A67" s="1"/>
      <c r="B67" s="1"/>
      <c r="C67" s="1"/>
      <c r="D67" s="1"/>
      <c r="E67" s="1"/>
      <c r="F67" s="1"/>
      <c r="G67" s="1"/>
      <c r="H67" s="1"/>
      <c r="I67" s="1"/>
      <c r="J67" s="1"/>
      <c r="K67" s="1"/>
      <c r="L67" s="1"/>
    </row>
    <row r="68" spans="1:12" x14ac:dyDescent="0.3">
      <c r="A68" s="1"/>
      <c r="B68" s="1"/>
      <c r="C68" s="1"/>
      <c r="D68" s="1"/>
      <c r="E68" s="1"/>
      <c r="F68" s="1"/>
      <c r="G68" s="1"/>
      <c r="H68" s="1"/>
      <c r="I68" s="1"/>
      <c r="J68" s="1"/>
      <c r="K68" s="1"/>
      <c r="L68" s="1"/>
    </row>
    <row r="69" spans="1:12" x14ac:dyDescent="0.3">
      <c r="L69" s="1"/>
    </row>
    <row r="70" spans="1:12" x14ac:dyDescent="0.3">
      <c r="L70" s="1"/>
    </row>
    <row r="71" spans="1:12" x14ac:dyDescent="0.3">
      <c r="L71" s="1"/>
    </row>
    <row r="72" spans="1:12" x14ac:dyDescent="0.3">
      <c r="L72" s="1"/>
    </row>
    <row r="73" spans="1:12" x14ac:dyDescent="0.3">
      <c r="L73" s="1"/>
    </row>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47:K63">
    <cfRule type="dataBar" priority="9">
      <dataBar>
        <cfvo type="min"/>
        <cfvo type="max"/>
        <color rgb="FF638EC6"/>
      </dataBar>
    </cfRule>
  </conditionalFormatting>
  <conditionalFormatting sqref="J45">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Sudan</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89</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170.65446868402532</v>
      </c>
      <c r="F5" s="15">
        <f>E5*14</f>
        <v>2389.1625615763546</v>
      </c>
      <c r="G5" s="16">
        <v>1</v>
      </c>
      <c r="H5" s="15">
        <f>F5*30</f>
        <v>71674.876847290638</v>
      </c>
      <c r="I5" s="17">
        <f>E26</f>
        <v>28669.950738916254</v>
      </c>
      <c r="J5" s="18">
        <f>F26</f>
        <v>43004.926108374377</v>
      </c>
      <c r="K5" s="19"/>
    </row>
    <row r="6" spans="1:11" ht="13.2" x14ac:dyDescent="0.25">
      <c r="A6" s="151" t="s">
        <v>9</v>
      </c>
      <c r="B6" s="159">
        <f>D5*C6</f>
        <v>242.5</v>
      </c>
      <c r="C6" s="233">
        <f>B7/C7</f>
        <v>242.5</v>
      </c>
      <c r="D6" s="20" t="s">
        <v>10</v>
      </c>
      <c r="E6" s="21"/>
      <c r="F6" s="21"/>
      <c r="G6" s="22">
        <v>39706</v>
      </c>
      <c r="H6" s="23" t="s">
        <v>11</v>
      </c>
      <c r="I6" s="24" t="s">
        <v>12</v>
      </c>
      <c r="J6" s="24" t="s">
        <v>13</v>
      </c>
      <c r="K6" s="25"/>
    </row>
    <row r="7" spans="1:11" ht="14.4" x14ac:dyDescent="0.3">
      <c r="A7" s="162" t="s">
        <v>14</v>
      </c>
      <c r="B7" s="26">
        <v>3395</v>
      </c>
      <c r="C7" s="27">
        <v>14</v>
      </c>
      <c r="D7"/>
      <c r="E7" s="28"/>
      <c r="F7"/>
      <c r="G7" s="29">
        <v>1.421</v>
      </c>
      <c r="H7"/>
      <c r="I7" s="30"/>
      <c r="J7"/>
      <c r="K7" s="31"/>
    </row>
    <row r="8" spans="1:11" ht="13.8" thickBot="1" x14ac:dyDescent="0.3">
      <c r="A8" s="150" t="s">
        <v>15</v>
      </c>
      <c r="B8" s="32">
        <f>B7*C8</f>
        <v>101850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170.65446868402532</v>
      </c>
      <c r="E10" s="39">
        <f>D10/100*40</f>
        <v>68.261787473610127</v>
      </c>
      <c r="F10" s="153">
        <f>D10/100*60</f>
        <v>102.39268121041519</v>
      </c>
      <c r="G10" s="155" t="s">
        <v>25</v>
      </c>
      <c r="H10" s="144">
        <f>E10/100*35</f>
        <v>23.891625615763544</v>
      </c>
      <c r="I10" s="39">
        <f>E10/100*10</f>
        <v>6.8261787473610127</v>
      </c>
      <c r="J10" s="39">
        <f>E10/100*10</f>
        <v>6.8261787473610127</v>
      </c>
      <c r="K10" s="39">
        <f>E10/100*45</f>
        <v>30.717804363124557</v>
      </c>
    </row>
    <row r="11" spans="1:11" x14ac:dyDescent="0.2">
      <c r="B11" s="19"/>
      <c r="C11" s="149" t="s">
        <v>26</v>
      </c>
      <c r="D11" s="144">
        <f>D10*2</f>
        <v>341.30893736805064</v>
      </c>
      <c r="E11" s="39">
        <f>E10*2</f>
        <v>136.52357494722025</v>
      </c>
      <c r="F11" s="153">
        <f>F10*2</f>
        <v>204.78536242083038</v>
      </c>
      <c r="G11" s="155" t="s">
        <v>26</v>
      </c>
      <c r="H11" s="144">
        <f>H10*2</f>
        <v>47.783251231527089</v>
      </c>
      <c r="I11" s="39">
        <f>I10*2</f>
        <v>13.652357494722025</v>
      </c>
      <c r="J11" s="39">
        <f>J10*2</f>
        <v>13.652357494722025</v>
      </c>
      <c r="K11" s="39">
        <f>K10*2</f>
        <v>61.435608726249114</v>
      </c>
    </row>
    <row r="12" spans="1:11" ht="14.4" x14ac:dyDescent="0.3">
      <c r="A12" s="145"/>
      <c r="B12" s="19"/>
      <c r="C12" s="149" t="s">
        <v>27</v>
      </c>
      <c r="D12" s="144">
        <f>D10*3</f>
        <v>511.96340605207592</v>
      </c>
      <c r="E12" s="39">
        <f>E10*3</f>
        <v>204.78536242083038</v>
      </c>
      <c r="F12" s="153">
        <f>F10*3</f>
        <v>307.1780436312456</v>
      </c>
      <c r="G12" s="155" t="s">
        <v>27</v>
      </c>
      <c r="H12" s="144">
        <f>H10*3</f>
        <v>71.674876847290633</v>
      </c>
      <c r="I12" s="39">
        <f>I10*3</f>
        <v>20.478536242083038</v>
      </c>
      <c r="J12" s="39">
        <f>J10*3</f>
        <v>20.478536242083038</v>
      </c>
      <c r="K12" s="39">
        <f>K10*3</f>
        <v>92.153413089373672</v>
      </c>
    </row>
    <row r="13" spans="1:11" x14ac:dyDescent="0.2">
      <c r="B13" s="19"/>
      <c r="C13" s="149" t="s">
        <v>28</v>
      </c>
      <c r="D13" s="144">
        <f>D10*6</f>
        <v>1023.9268121041518</v>
      </c>
      <c r="E13" s="39">
        <f>E10*6</f>
        <v>409.57072484166076</v>
      </c>
      <c r="F13" s="153">
        <f>F10*6</f>
        <v>614.3560872624912</v>
      </c>
      <c r="G13" s="155" t="s">
        <v>28</v>
      </c>
      <c r="H13" s="144">
        <f>H10*6</f>
        <v>143.34975369458127</v>
      </c>
      <c r="I13" s="39">
        <f>I10*6</f>
        <v>40.957072484166076</v>
      </c>
      <c r="J13" s="39">
        <f>J10*6</f>
        <v>40.957072484166076</v>
      </c>
      <c r="K13" s="39">
        <f>K10*6</f>
        <v>184.30682617874734</v>
      </c>
    </row>
    <row r="14" spans="1:11" x14ac:dyDescent="0.2">
      <c r="A14" s="157"/>
      <c r="B14" s="147"/>
      <c r="C14" s="149" t="s">
        <v>29</v>
      </c>
      <c r="D14" s="144">
        <f>D10*12</f>
        <v>2047.8536242083037</v>
      </c>
      <c r="E14" s="39">
        <f>E10*12</f>
        <v>819.14144968332153</v>
      </c>
      <c r="F14" s="153">
        <f>F10*12</f>
        <v>1228.7121745249824</v>
      </c>
      <c r="G14" s="155" t="s">
        <v>29</v>
      </c>
      <c r="H14" s="144">
        <f>H10*12</f>
        <v>286.69950738916253</v>
      </c>
      <c r="I14" s="39">
        <f>I10*12</f>
        <v>81.914144968332153</v>
      </c>
      <c r="J14" s="39">
        <f>J10*12</f>
        <v>81.914144968332153</v>
      </c>
      <c r="K14" s="39">
        <f>K10*12</f>
        <v>368.61365235749469</v>
      </c>
    </row>
    <row r="15" spans="1:11" x14ac:dyDescent="0.2">
      <c r="A15" s="157"/>
      <c r="B15" s="158"/>
      <c r="C15" s="160" t="s">
        <v>30</v>
      </c>
      <c r="D15" s="156">
        <f>D10*14</f>
        <v>2389.1625615763546</v>
      </c>
      <c r="E15" s="41">
        <f>E10*14</f>
        <v>955.66502463054178</v>
      </c>
      <c r="F15" s="141">
        <f>F10*14</f>
        <v>1433.4975369458127</v>
      </c>
      <c r="G15" s="143" t="s">
        <v>30</v>
      </c>
      <c r="H15" s="156">
        <f>H10*14</f>
        <v>334.48275862068965</v>
      </c>
      <c r="I15" s="41">
        <f>I10*14</f>
        <v>95.566502463054178</v>
      </c>
      <c r="J15" s="41">
        <f>J10*14</f>
        <v>95.566502463054178</v>
      </c>
      <c r="K15" s="41">
        <f>K10*14</f>
        <v>430.04926108374377</v>
      </c>
    </row>
    <row r="16" spans="1:11" ht="12.9" customHeight="1" x14ac:dyDescent="0.2">
      <c r="A16" s="157"/>
      <c r="B16" s="146"/>
      <c r="C16" s="149" t="s">
        <v>31</v>
      </c>
      <c r="D16" s="144">
        <f>D15*2</f>
        <v>4778.3251231527092</v>
      </c>
      <c r="E16" s="39">
        <f>E15*2</f>
        <v>1911.3300492610836</v>
      </c>
      <c r="F16" s="153">
        <f>F15*2</f>
        <v>2866.9950738916255</v>
      </c>
      <c r="G16" s="155" t="s">
        <v>31</v>
      </c>
      <c r="H16" s="144">
        <f>H15*2</f>
        <v>668.9655172413793</v>
      </c>
      <c r="I16" s="39">
        <f>I15*2</f>
        <v>191.13300492610836</v>
      </c>
      <c r="J16" s="39">
        <f>J15*2</f>
        <v>191.13300492610836</v>
      </c>
      <c r="K16" s="39">
        <f>K15*2</f>
        <v>860.09852216748754</v>
      </c>
    </row>
    <row r="17" spans="1:11" x14ac:dyDescent="0.2">
      <c r="B17" s="19"/>
      <c r="C17" s="149" t="s">
        <v>32</v>
      </c>
      <c r="D17" s="144">
        <f>D16+D15</f>
        <v>7167.4876847290634</v>
      </c>
      <c r="E17" s="39">
        <f>E16+E15</f>
        <v>2866.9950738916255</v>
      </c>
      <c r="F17" s="153">
        <f>F16+F15</f>
        <v>4300.4926108374384</v>
      </c>
      <c r="G17" s="155" t="s">
        <v>32</v>
      </c>
      <c r="H17" s="144">
        <f>H16+H15</f>
        <v>1003.448275862069</v>
      </c>
      <c r="I17" s="39">
        <f>I16+I15</f>
        <v>286.69950738916253</v>
      </c>
      <c r="J17" s="39">
        <f>J16+J15</f>
        <v>286.69950738916253</v>
      </c>
      <c r="K17" s="39">
        <f>K16+K15</f>
        <v>1290.1477832512314</v>
      </c>
    </row>
    <row r="18" spans="1:11" x14ac:dyDescent="0.2">
      <c r="A18" s="138"/>
      <c r="B18" s="19"/>
      <c r="C18" s="149" t="s">
        <v>33</v>
      </c>
      <c r="D18" s="144">
        <f>D16*2</f>
        <v>9556.6502463054185</v>
      </c>
      <c r="E18" s="39">
        <f>E16+E16</f>
        <v>3822.6600985221671</v>
      </c>
      <c r="F18" s="153">
        <f>F16+F16</f>
        <v>5733.9901477832509</v>
      </c>
      <c r="G18" s="155" t="s">
        <v>33</v>
      </c>
      <c r="H18" s="144">
        <f>H16+H16</f>
        <v>1337.9310344827586</v>
      </c>
      <c r="I18" s="39">
        <f>I16+I16</f>
        <v>382.26600985221671</v>
      </c>
      <c r="J18" s="39">
        <f>J16+J16</f>
        <v>382.26600985221671</v>
      </c>
      <c r="K18" s="39">
        <f>K16+K16</f>
        <v>1720.1970443349751</v>
      </c>
    </row>
    <row r="19" spans="1:11" x14ac:dyDescent="0.2">
      <c r="A19" s="138"/>
      <c r="B19" s="19"/>
      <c r="C19" s="149" t="s">
        <v>34</v>
      </c>
      <c r="D19" s="144">
        <f>D17+D16</f>
        <v>11945.812807881772</v>
      </c>
      <c r="E19" s="39">
        <f>E17+E16</f>
        <v>4778.3251231527092</v>
      </c>
      <c r="F19" s="153">
        <f>F16+F17</f>
        <v>7167.4876847290634</v>
      </c>
      <c r="G19" s="155" t="s">
        <v>34</v>
      </c>
      <c r="H19" s="144">
        <f>H17+H16</f>
        <v>1672.4137931034484</v>
      </c>
      <c r="I19" s="39">
        <f>I16+I17</f>
        <v>477.83251231527089</v>
      </c>
      <c r="J19" s="39">
        <f>J16+J17</f>
        <v>477.83251231527089</v>
      </c>
      <c r="K19" s="39">
        <f>K18+K15</f>
        <v>2150.2463054187187</v>
      </c>
    </row>
    <row r="20" spans="1:11" x14ac:dyDescent="0.2">
      <c r="A20" s="138"/>
      <c r="B20" s="19"/>
      <c r="C20" s="149" t="s">
        <v>35</v>
      </c>
      <c r="D20" s="144">
        <f>D17*2</f>
        <v>14334.975369458127</v>
      </c>
      <c r="E20" s="39">
        <f>E17+E17</f>
        <v>5733.9901477832509</v>
      </c>
      <c r="F20" s="153">
        <f>F17+F17</f>
        <v>8600.9852216748768</v>
      </c>
      <c r="G20" s="155" t="s">
        <v>35</v>
      </c>
      <c r="H20" s="144">
        <f>H17+H17</f>
        <v>2006.8965517241379</v>
      </c>
      <c r="I20" s="39">
        <f>I17+I17</f>
        <v>573.39901477832507</v>
      </c>
      <c r="J20" s="39">
        <f>J17+J17</f>
        <v>573.39901477832507</v>
      </c>
      <c r="K20" s="39">
        <f>K19+K15</f>
        <v>2580.2955665024624</v>
      </c>
    </row>
    <row r="21" spans="1:11" x14ac:dyDescent="0.2">
      <c r="A21" s="138"/>
      <c r="B21" s="19"/>
      <c r="C21" s="149" t="s">
        <v>36</v>
      </c>
      <c r="D21" s="144">
        <f>D18+D17</f>
        <v>16724.137931034482</v>
      </c>
      <c r="E21" s="39">
        <f>E18+E17</f>
        <v>6689.6551724137926</v>
      </c>
      <c r="F21" s="153">
        <f>F18+F17</f>
        <v>10034.482758620688</v>
      </c>
      <c r="G21" s="155" t="s">
        <v>36</v>
      </c>
      <c r="H21" s="144">
        <f>H17+H18</f>
        <v>2341.3793103448274</v>
      </c>
      <c r="I21" s="39">
        <f>I18+I17</f>
        <v>668.9655172413793</v>
      </c>
      <c r="J21" s="39">
        <f>J18+J17</f>
        <v>668.9655172413793</v>
      </c>
      <c r="K21" s="39">
        <f>K20+K15</f>
        <v>3010.3448275862061</v>
      </c>
    </row>
    <row r="22" spans="1:11" x14ac:dyDescent="0.2">
      <c r="A22" s="138"/>
      <c r="B22" s="19"/>
      <c r="C22" s="149" t="s">
        <v>37</v>
      </c>
      <c r="D22" s="144">
        <f>D18+D18</f>
        <v>19113.300492610837</v>
      </c>
      <c r="E22" s="39">
        <f>E18+E18</f>
        <v>7645.3201970443342</v>
      </c>
      <c r="F22" s="153">
        <f>F18+F18</f>
        <v>11467.980295566502</v>
      </c>
      <c r="G22" s="155" t="s">
        <v>37</v>
      </c>
      <c r="H22" s="144">
        <f>H18+H18</f>
        <v>2675.8620689655172</v>
      </c>
      <c r="I22" s="39">
        <f>I18+I18</f>
        <v>764.53201970443342</v>
      </c>
      <c r="J22" s="39">
        <f>J18+J18</f>
        <v>764.53201970443342</v>
      </c>
      <c r="K22" s="39">
        <f>K21+K15</f>
        <v>3440.3940886699497</v>
      </c>
    </row>
    <row r="23" spans="1:11" x14ac:dyDescent="0.2">
      <c r="A23" s="138"/>
      <c r="B23" s="19"/>
      <c r="C23" s="149" t="s">
        <v>38</v>
      </c>
      <c r="D23" s="144">
        <f>D18+D19</f>
        <v>21502.463054187188</v>
      </c>
      <c r="E23" s="39">
        <f>E19+E18</f>
        <v>8600.9852216748768</v>
      </c>
      <c r="F23" s="153">
        <f>F19+F18</f>
        <v>12901.477832512315</v>
      </c>
      <c r="G23" s="155" t="s">
        <v>38</v>
      </c>
      <c r="H23" s="144">
        <f>H18+H19</f>
        <v>3010.344827586207</v>
      </c>
      <c r="I23" s="39">
        <f>I19+I18</f>
        <v>860.09852216748754</v>
      </c>
      <c r="J23" s="39">
        <f>J19+J18</f>
        <v>860.09852216748754</v>
      </c>
      <c r="K23" s="39">
        <f>K22+K15</f>
        <v>3870.4433497536934</v>
      </c>
    </row>
    <row r="24" spans="1:11" x14ac:dyDescent="0.2">
      <c r="A24" s="138"/>
      <c r="B24" s="19"/>
      <c r="C24" s="149" t="s">
        <v>39</v>
      </c>
      <c r="D24" s="144">
        <f>D15*10</f>
        <v>23891.625615763547</v>
      </c>
      <c r="E24" s="39">
        <f>E19+E19</f>
        <v>9556.6502463054185</v>
      </c>
      <c r="F24" s="153">
        <f>F19+F19</f>
        <v>14334.975369458127</v>
      </c>
      <c r="G24" s="155" t="s">
        <v>39</v>
      </c>
      <c r="H24" s="144">
        <f>H19+H19</f>
        <v>3344.8275862068967</v>
      </c>
      <c r="I24" s="39">
        <f>I19+I19</f>
        <v>955.66502463054178</v>
      </c>
      <c r="J24" s="39">
        <f>J19+J19</f>
        <v>955.66502463054178</v>
      </c>
      <c r="K24" s="39">
        <f>K23+K15</f>
        <v>4300.4926108374375</v>
      </c>
    </row>
    <row r="25" spans="1:11" x14ac:dyDescent="0.2">
      <c r="A25" s="138"/>
      <c r="B25" s="19"/>
      <c r="C25" s="149" t="s">
        <v>40</v>
      </c>
      <c r="D25" s="144">
        <f>D24*2</f>
        <v>47783.251231527094</v>
      </c>
      <c r="E25" s="39">
        <f>E24*2</f>
        <v>19113.300492610837</v>
      </c>
      <c r="F25" s="153">
        <f>F24*2</f>
        <v>28669.950738916254</v>
      </c>
      <c r="G25" s="155" t="s">
        <v>40</v>
      </c>
      <c r="H25" s="144">
        <f>H24*2</f>
        <v>6689.6551724137935</v>
      </c>
      <c r="I25" s="39">
        <f>I24*2</f>
        <v>1911.3300492610836</v>
      </c>
      <c r="J25" s="39">
        <f>J24*2</f>
        <v>1911.3300492610836</v>
      </c>
      <c r="K25" s="39">
        <f>K24*2</f>
        <v>8600.985221674875</v>
      </c>
    </row>
    <row r="26" spans="1:11" ht="10.8" thickBot="1" x14ac:dyDescent="0.25">
      <c r="A26" s="138"/>
      <c r="B26" s="25"/>
      <c r="C26" s="148" t="s">
        <v>41</v>
      </c>
      <c r="D26" s="144">
        <f>D25+D24</f>
        <v>71674.876847290638</v>
      </c>
      <c r="E26" s="39">
        <f>E25+E24</f>
        <v>28669.950738916254</v>
      </c>
      <c r="F26" s="153">
        <f>F25+F24</f>
        <v>43004.926108374377</v>
      </c>
      <c r="G26" s="154" t="s">
        <v>41</v>
      </c>
      <c r="H26" s="144">
        <f>H25+H24</f>
        <v>10034.48275862069</v>
      </c>
      <c r="I26" s="39">
        <f>I25+I24</f>
        <v>2866.9950738916255</v>
      </c>
      <c r="J26" s="39">
        <f>J25+J24</f>
        <v>2866.9950738916255</v>
      </c>
      <c r="K26" s="39">
        <f>K25+K24</f>
        <v>12901.477832512312</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71674.876847290638</v>
      </c>
      <c r="D29" s="51">
        <f>C29/100*4</f>
        <v>2866.9950738916255</v>
      </c>
      <c r="E29" s="51">
        <f>C29/100*5</f>
        <v>3583.7438423645317</v>
      </c>
      <c r="F29" s="51">
        <f>C29/100*6</f>
        <v>4300.4926108374384</v>
      </c>
      <c r="G29" s="51">
        <f>C29/100*7</f>
        <v>5017.2413793103442</v>
      </c>
      <c r="H29" s="51">
        <f>C29/100*8</f>
        <v>5733.9901477832509</v>
      </c>
      <c r="I29" s="51">
        <f>C29/100*9</f>
        <v>6450.7389162561576</v>
      </c>
      <c r="J29" s="51">
        <f>C29/100*10</f>
        <v>7167.4876847290634</v>
      </c>
      <c r="K29" s="52"/>
    </row>
    <row r="30" spans="1:11" x14ac:dyDescent="0.2">
      <c r="A30" s="19"/>
      <c r="B30" s="53" t="s">
        <v>45</v>
      </c>
      <c r="C30" s="54" t="s">
        <v>46</v>
      </c>
      <c r="D30" s="55">
        <f>D15</f>
        <v>2389.1625615763546</v>
      </c>
      <c r="E30" s="55">
        <f>D15</f>
        <v>2389.1625615763546</v>
      </c>
      <c r="F30" s="55">
        <f>D15</f>
        <v>2389.1625615763546</v>
      </c>
      <c r="G30" s="55">
        <f>D15</f>
        <v>2389.1625615763546</v>
      </c>
      <c r="H30" s="55">
        <f>D15</f>
        <v>2389.1625615763546</v>
      </c>
      <c r="I30" s="55">
        <f>D15</f>
        <v>2389.1625615763546</v>
      </c>
      <c r="J30" s="55">
        <f>D15</f>
        <v>2389.1625615763546</v>
      </c>
      <c r="K30" s="52"/>
    </row>
    <row r="31" spans="1:11" x14ac:dyDescent="0.2">
      <c r="A31" s="19"/>
      <c r="B31" s="53" t="s">
        <v>47</v>
      </c>
      <c r="C31" s="56" t="s">
        <v>48</v>
      </c>
      <c r="D31" s="51">
        <f t="shared" ref="D31:J31" si="0">D29-D30</f>
        <v>477.83251231527083</v>
      </c>
      <c r="E31" s="51">
        <f t="shared" si="0"/>
        <v>1194.5812807881771</v>
      </c>
      <c r="F31" s="51">
        <f t="shared" si="0"/>
        <v>1911.3300492610838</v>
      </c>
      <c r="G31" s="51">
        <f t="shared" si="0"/>
        <v>2628.0788177339896</v>
      </c>
      <c r="H31" s="51">
        <f t="shared" si="0"/>
        <v>3344.8275862068963</v>
      </c>
      <c r="I31" s="51">
        <f t="shared" si="0"/>
        <v>4061.576354679803</v>
      </c>
      <c r="J31" s="51">
        <f t="shared" si="0"/>
        <v>4778.3251231527083</v>
      </c>
      <c r="K31" s="52"/>
    </row>
    <row r="32" spans="1:11" ht="10.8" thickBot="1" x14ac:dyDescent="0.25">
      <c r="A32" s="19"/>
      <c r="B32" s="57"/>
      <c r="C32" s="453" t="s">
        <v>161</v>
      </c>
      <c r="D32" s="58">
        <f t="shared" ref="D32:J32" si="1">D31/100*10</f>
        <v>47.783251231527082</v>
      </c>
      <c r="E32" s="58">
        <f t="shared" si="1"/>
        <v>119.45812807881771</v>
      </c>
      <c r="F32" s="58">
        <f t="shared" si="1"/>
        <v>191.13300492610836</v>
      </c>
      <c r="G32" s="58">
        <f t="shared" si="1"/>
        <v>262.80788177339895</v>
      </c>
      <c r="H32" s="58">
        <f t="shared" si="1"/>
        <v>334.48275862068959</v>
      </c>
      <c r="I32" s="58">
        <f t="shared" si="1"/>
        <v>406.1576354679803</v>
      </c>
      <c r="J32" s="58">
        <f t="shared" si="1"/>
        <v>477.83251231527083</v>
      </c>
      <c r="K32" s="59"/>
    </row>
    <row r="33" spans="1:11" x14ac:dyDescent="0.2">
      <c r="A33" s="19"/>
      <c r="B33" s="60" t="s">
        <v>50</v>
      </c>
      <c r="C33" s="61" t="s">
        <v>51</v>
      </c>
      <c r="D33" s="62">
        <f t="shared" ref="D33:J36" si="2">D29*30</f>
        <v>86009.852216748768</v>
      </c>
      <c r="E33" s="62">
        <f t="shared" si="2"/>
        <v>107512.31527093596</v>
      </c>
      <c r="F33" s="62">
        <f t="shared" si="2"/>
        <v>129014.77832512316</v>
      </c>
      <c r="G33" s="62">
        <f t="shared" si="2"/>
        <v>150517.24137931032</v>
      </c>
      <c r="H33" s="62">
        <f t="shared" si="2"/>
        <v>172019.70443349754</v>
      </c>
      <c r="I33" s="62">
        <f t="shared" si="2"/>
        <v>193522.16748768472</v>
      </c>
      <c r="J33" s="63">
        <f t="shared" si="2"/>
        <v>215024.63054187191</v>
      </c>
      <c r="K33" s="64"/>
    </row>
    <row r="34" spans="1:11" x14ac:dyDescent="0.2">
      <c r="A34" s="19"/>
      <c r="B34" s="65" t="s">
        <v>50</v>
      </c>
      <c r="C34" s="66" t="s">
        <v>52</v>
      </c>
      <c r="D34" s="67">
        <f t="shared" si="2"/>
        <v>71674.876847290638</v>
      </c>
      <c r="E34" s="67">
        <f t="shared" si="2"/>
        <v>71674.876847290638</v>
      </c>
      <c r="F34" s="67">
        <f t="shared" si="2"/>
        <v>71674.876847290638</v>
      </c>
      <c r="G34" s="67">
        <f t="shared" si="2"/>
        <v>71674.876847290638</v>
      </c>
      <c r="H34" s="67">
        <f t="shared" si="2"/>
        <v>71674.876847290638</v>
      </c>
      <c r="I34" s="67">
        <f t="shared" si="2"/>
        <v>71674.876847290638</v>
      </c>
      <c r="J34" s="68">
        <f t="shared" si="2"/>
        <v>71674.876847290638</v>
      </c>
      <c r="K34" s="69"/>
    </row>
    <row r="35" spans="1:11" x14ac:dyDescent="0.2">
      <c r="A35" s="19"/>
      <c r="B35" s="70" t="s">
        <v>50</v>
      </c>
      <c r="C35" s="71" t="s">
        <v>53</v>
      </c>
      <c r="D35" s="72">
        <f t="shared" si="2"/>
        <v>14334.975369458125</v>
      </c>
      <c r="E35" s="72">
        <f t="shared" si="2"/>
        <v>35837.438423645312</v>
      </c>
      <c r="F35" s="72">
        <f t="shared" si="2"/>
        <v>57339.901477832515</v>
      </c>
      <c r="G35" s="72">
        <f t="shared" si="2"/>
        <v>78842.364532019681</v>
      </c>
      <c r="H35" s="72">
        <f t="shared" si="2"/>
        <v>100344.82758620688</v>
      </c>
      <c r="I35" s="72">
        <f t="shared" si="2"/>
        <v>121847.29064039409</v>
      </c>
      <c r="J35" s="73">
        <f t="shared" si="2"/>
        <v>143349.75369458125</v>
      </c>
      <c r="K35" s="74"/>
    </row>
    <row r="36" spans="1:11" ht="10.8" thickBot="1" x14ac:dyDescent="0.25">
      <c r="A36" s="19"/>
      <c r="B36" s="75" t="s">
        <v>50</v>
      </c>
      <c r="C36" s="76" t="s">
        <v>49</v>
      </c>
      <c r="D36" s="77">
        <f t="shared" si="2"/>
        <v>1433.4975369458125</v>
      </c>
      <c r="E36" s="77">
        <f t="shared" si="2"/>
        <v>3583.7438423645312</v>
      </c>
      <c r="F36" s="77">
        <f t="shared" si="2"/>
        <v>5733.9901477832509</v>
      </c>
      <c r="G36" s="77">
        <f t="shared" si="2"/>
        <v>7884.2364532019683</v>
      </c>
      <c r="H36" s="77">
        <f t="shared" si="2"/>
        <v>10034.482758620688</v>
      </c>
      <c r="I36" s="77">
        <f t="shared" si="2"/>
        <v>12184.729064039409</v>
      </c>
      <c r="J36" s="77">
        <f t="shared" si="2"/>
        <v>14334.975369458125</v>
      </c>
      <c r="K36" s="78"/>
    </row>
    <row r="37" spans="1:11" x14ac:dyDescent="0.2">
      <c r="A37" s="6"/>
      <c r="B37" s="79"/>
      <c r="C37" s="80" t="s">
        <v>54</v>
      </c>
      <c r="D37" s="81">
        <f t="shared" ref="D37:J37" si="3">D31</f>
        <v>477.83251231527083</v>
      </c>
      <c r="E37" s="81">
        <f t="shared" si="3"/>
        <v>1194.5812807881771</v>
      </c>
      <c r="F37" s="81">
        <f t="shared" si="3"/>
        <v>1911.3300492610838</v>
      </c>
      <c r="G37" s="81">
        <f t="shared" si="3"/>
        <v>2628.0788177339896</v>
      </c>
      <c r="H37" s="81">
        <f t="shared" si="3"/>
        <v>3344.8275862068963</v>
      </c>
      <c r="I37" s="81">
        <f t="shared" si="3"/>
        <v>4061.576354679803</v>
      </c>
      <c r="J37" s="81">
        <f t="shared" si="3"/>
        <v>4778.3251231527083</v>
      </c>
      <c r="K37" s="82"/>
    </row>
    <row r="38" spans="1:11" ht="11.4" x14ac:dyDescent="0.2">
      <c r="A38" s="11"/>
      <c r="B38" s="83"/>
      <c r="C38" s="84" t="s">
        <v>55</v>
      </c>
      <c r="D38" s="85">
        <f t="shared" ref="D38:J38" si="4">D37/100*20</f>
        <v>95.566502463054164</v>
      </c>
      <c r="E38" s="86">
        <f t="shared" si="4"/>
        <v>238.91625615763542</v>
      </c>
      <c r="F38" s="86">
        <f t="shared" si="4"/>
        <v>382.26600985221671</v>
      </c>
      <c r="G38" s="86">
        <f t="shared" si="4"/>
        <v>525.61576354679789</v>
      </c>
      <c r="H38" s="86">
        <f t="shared" si="4"/>
        <v>668.96551724137919</v>
      </c>
      <c r="I38" s="86">
        <f t="shared" si="4"/>
        <v>812.3152709359606</v>
      </c>
      <c r="J38" s="86">
        <f t="shared" si="4"/>
        <v>955.66502463054167</v>
      </c>
      <c r="K38" s="82"/>
    </row>
    <row r="39" spans="1:11" ht="13.2" x14ac:dyDescent="0.25">
      <c r="A39" s="19"/>
      <c r="B39" s="87"/>
      <c r="C39" s="88" t="s">
        <v>56</v>
      </c>
      <c r="D39" s="85">
        <f t="shared" ref="D39:J39" si="5">D37/100*40</f>
        <v>191.13300492610833</v>
      </c>
      <c r="E39" s="86">
        <f t="shared" si="5"/>
        <v>477.83251231527083</v>
      </c>
      <c r="F39" s="86">
        <f t="shared" si="5"/>
        <v>764.53201970443342</v>
      </c>
      <c r="G39" s="86">
        <f t="shared" si="5"/>
        <v>1051.2315270935958</v>
      </c>
      <c r="H39" s="86">
        <f t="shared" si="5"/>
        <v>1337.9310344827584</v>
      </c>
      <c r="I39" s="86">
        <f t="shared" si="5"/>
        <v>1624.6305418719212</v>
      </c>
      <c r="J39" s="86">
        <f t="shared" si="5"/>
        <v>1911.3300492610833</v>
      </c>
      <c r="K39" s="82"/>
    </row>
    <row r="40" spans="1:11" ht="11.4" x14ac:dyDescent="0.2">
      <c r="A40" s="19"/>
      <c r="B40" s="89"/>
      <c r="C40" s="84" t="s">
        <v>57</v>
      </c>
      <c r="D40" s="85">
        <f t="shared" ref="D40:J40" si="6">D37/100*40</f>
        <v>191.13300492610833</v>
      </c>
      <c r="E40" s="86">
        <f t="shared" si="6"/>
        <v>477.83251231527083</v>
      </c>
      <c r="F40" s="86">
        <f t="shared" si="6"/>
        <v>764.53201970443342</v>
      </c>
      <c r="G40" s="86">
        <f t="shared" si="6"/>
        <v>1051.2315270935958</v>
      </c>
      <c r="H40" s="86">
        <f t="shared" si="6"/>
        <v>1337.9310344827584</v>
      </c>
      <c r="I40" s="86">
        <f t="shared" si="6"/>
        <v>1624.6305418719212</v>
      </c>
      <c r="J40" s="86">
        <f t="shared" si="6"/>
        <v>1911.3300492610833</v>
      </c>
      <c r="K40" s="82"/>
    </row>
    <row r="41" spans="1:11" s="96" customFormat="1" ht="11.4" x14ac:dyDescent="0.2">
      <c r="A41" s="90"/>
      <c r="B41" s="91"/>
      <c r="C41" s="92" t="s">
        <v>58</v>
      </c>
      <c r="D41" s="93">
        <f>D37/100*4</f>
        <v>19.113300492610833</v>
      </c>
      <c r="E41" s="94">
        <f>E37/100*5</f>
        <v>59.729064039408854</v>
      </c>
      <c r="F41" s="94">
        <f>F37/100*6</f>
        <v>114.67980295566502</v>
      </c>
      <c r="G41" s="94">
        <f>F37/100*7</f>
        <v>133.79310344827584</v>
      </c>
      <c r="H41" s="94">
        <f>F37/100*8</f>
        <v>152.90640394088669</v>
      </c>
      <c r="I41" s="94">
        <f>F37/100*9</f>
        <v>172.01970443349754</v>
      </c>
      <c r="J41" s="94">
        <f>F37/100*10</f>
        <v>191.13300492610836</v>
      </c>
      <c r="K41" s="95"/>
    </row>
    <row r="42" spans="1:11" ht="11.4" x14ac:dyDescent="0.2">
      <c r="A42" s="19"/>
      <c r="B42" s="89"/>
      <c r="C42" s="97" t="s">
        <v>59</v>
      </c>
      <c r="D42" s="98">
        <f t="shared" ref="D42:J42" si="7">D37+D41</f>
        <v>496.94581280788168</v>
      </c>
      <c r="E42" s="99">
        <f t="shared" si="7"/>
        <v>1254.3103448275861</v>
      </c>
      <c r="F42" s="99">
        <f t="shared" si="7"/>
        <v>2026.0098522167489</v>
      </c>
      <c r="G42" s="99">
        <f t="shared" si="7"/>
        <v>2761.8719211822654</v>
      </c>
      <c r="H42" s="99">
        <f t="shared" si="7"/>
        <v>3497.7339901477831</v>
      </c>
      <c r="I42" s="99">
        <f t="shared" si="7"/>
        <v>4233.5960591133007</v>
      </c>
      <c r="J42" s="99">
        <f t="shared" si="7"/>
        <v>4969.458128078817</v>
      </c>
      <c r="K42" s="100"/>
    </row>
    <row r="43" spans="1:11" ht="11.4" x14ac:dyDescent="0.2">
      <c r="A43" s="19"/>
      <c r="B43" s="101"/>
      <c r="C43" s="102" t="s">
        <v>60</v>
      </c>
      <c r="D43" s="103">
        <f>D35*D28</f>
        <v>573.39901477832507</v>
      </c>
      <c r="E43" s="103">
        <f t="shared" ref="E43:J43" si="8">E35*E28</f>
        <v>1791.8719211822656</v>
      </c>
      <c r="F43" s="103">
        <f t="shared" si="8"/>
        <v>3440.3940886699506</v>
      </c>
      <c r="G43" s="103">
        <f t="shared" si="8"/>
        <v>5518.9655172413786</v>
      </c>
      <c r="H43" s="103">
        <f t="shared" si="8"/>
        <v>8027.5862068965507</v>
      </c>
      <c r="I43" s="103">
        <f t="shared" si="8"/>
        <v>10966.256157635467</v>
      </c>
      <c r="J43" s="103">
        <f t="shared" si="8"/>
        <v>14334.975369458125</v>
      </c>
      <c r="K43" s="104"/>
    </row>
    <row r="44" spans="1:11" ht="11.4" x14ac:dyDescent="0.2">
      <c r="A44" s="19"/>
      <c r="B44" s="101"/>
      <c r="C44" s="102" t="s">
        <v>61</v>
      </c>
      <c r="D44" s="105">
        <f>D35+D43</f>
        <v>14908.374384236449</v>
      </c>
      <c r="E44" s="105">
        <f t="shared" ref="E44:J44" si="9">E35+E43</f>
        <v>37629.31034482758</v>
      </c>
      <c r="F44" s="105">
        <f t="shared" si="9"/>
        <v>60780.295566502464</v>
      </c>
      <c r="G44" s="105">
        <f t="shared" si="9"/>
        <v>84361.330049261058</v>
      </c>
      <c r="H44" s="105">
        <f t="shared" si="9"/>
        <v>108372.41379310343</v>
      </c>
      <c r="I44" s="105">
        <f t="shared" si="9"/>
        <v>132813.54679802957</v>
      </c>
      <c r="J44" s="105">
        <f t="shared" si="9"/>
        <v>157684.72906403936</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170.65446868402532</v>
      </c>
      <c r="F46" s="114">
        <f>E46*C7</f>
        <v>2389.1625615763546</v>
      </c>
      <c r="G46" s="115"/>
      <c r="H46" s="114">
        <f>F46*C8</f>
        <v>71674.876847290638</v>
      </c>
      <c r="I46" s="116">
        <f>E26</f>
        <v>28669.950738916254</v>
      </c>
      <c r="J46" s="117">
        <f>F26</f>
        <v>43004.926108374377</v>
      </c>
      <c r="K46" s="19"/>
    </row>
    <row r="47" spans="1:11" ht="13.8" thickBot="1" x14ac:dyDescent="0.3">
      <c r="A47" s="118" t="str">
        <f t="shared" ref="A47:B49" si="10">A6</f>
        <v>Per Month /US$</v>
      </c>
      <c r="B47" s="119">
        <f t="shared" si="10"/>
        <v>242.5</v>
      </c>
      <c r="C47" s="27">
        <v>1</v>
      </c>
      <c r="D47" s="120"/>
      <c r="E47" s="121"/>
      <c r="F47" s="121"/>
      <c r="G47" s="122"/>
      <c r="H47" s="123" t="s">
        <v>11</v>
      </c>
      <c r="I47" s="124" t="s">
        <v>20</v>
      </c>
      <c r="J47" s="124" t="s">
        <v>13</v>
      </c>
      <c r="K47" s="25"/>
    </row>
    <row r="48" spans="1:11" ht="13.8" thickBot="1" x14ac:dyDescent="0.3">
      <c r="A48" s="118" t="str">
        <f t="shared" si="10"/>
        <v>Per Year /US$</v>
      </c>
      <c r="B48" s="119">
        <f t="shared" si="10"/>
        <v>3395</v>
      </c>
      <c r="C48" s="27">
        <v>14</v>
      </c>
      <c r="D48" s="125"/>
      <c r="E48" s="126"/>
      <c r="F48" s="126"/>
      <c r="G48" s="126"/>
      <c r="H48" s="127"/>
      <c r="I48" s="127"/>
      <c r="J48" s="127"/>
      <c r="K48" s="44"/>
    </row>
    <row r="49" spans="1:11" ht="13.8" thickBot="1" x14ac:dyDescent="0.3">
      <c r="A49" s="118" t="str">
        <f t="shared" si="10"/>
        <v>Per 30 Years /US$</v>
      </c>
      <c r="B49" s="119">
        <f t="shared" si="10"/>
        <v>101850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102.39268121041519</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30.717804363124554</v>
      </c>
      <c r="E52" s="39">
        <f>F10/100*15</f>
        <v>15.358902181562277</v>
      </c>
      <c r="F52" s="39">
        <f>F10/100*10</f>
        <v>10.239268121041519</v>
      </c>
      <c r="G52" s="39">
        <f>F10/100*15</f>
        <v>15.358902181562277</v>
      </c>
      <c r="H52" s="39">
        <f>F10/100*8</f>
        <v>8.1914144968332145</v>
      </c>
      <c r="I52" s="39">
        <f>F10/100*6</f>
        <v>6.1435608726249109</v>
      </c>
      <c r="J52" s="39">
        <f>F10/100*6</f>
        <v>6.1435608726249109</v>
      </c>
      <c r="K52" s="39">
        <f>F10/100*10</f>
        <v>10.239268121041519</v>
      </c>
    </row>
    <row r="53" spans="1:11" x14ac:dyDescent="0.2">
      <c r="A53" s="138"/>
      <c r="B53" s="139"/>
      <c r="C53" s="38" t="s">
        <v>26</v>
      </c>
      <c r="D53" s="39">
        <f t="shared" ref="D53:K53" si="11">D52*2</f>
        <v>61.435608726249107</v>
      </c>
      <c r="E53" s="39">
        <f t="shared" si="11"/>
        <v>30.717804363124554</v>
      </c>
      <c r="F53" s="39">
        <f t="shared" si="11"/>
        <v>20.478536242083038</v>
      </c>
      <c r="G53" s="39">
        <f t="shared" si="11"/>
        <v>30.717804363124554</v>
      </c>
      <c r="H53" s="39">
        <f t="shared" si="11"/>
        <v>16.382828993666429</v>
      </c>
      <c r="I53" s="39">
        <f t="shared" si="11"/>
        <v>12.287121745249822</v>
      </c>
      <c r="J53" s="39">
        <f t="shared" si="11"/>
        <v>12.287121745249822</v>
      </c>
      <c r="K53" s="39">
        <f t="shared" si="11"/>
        <v>20.478536242083038</v>
      </c>
    </row>
    <row r="54" spans="1:11" x14ac:dyDescent="0.2">
      <c r="A54" s="138"/>
      <c r="B54" s="139"/>
      <c r="C54" s="38" t="s">
        <v>27</v>
      </c>
      <c r="D54" s="39">
        <f t="shared" ref="D54:K54" si="12">D52*3</f>
        <v>92.153413089373657</v>
      </c>
      <c r="E54" s="39">
        <f t="shared" si="12"/>
        <v>46.076706544686829</v>
      </c>
      <c r="F54" s="39">
        <f t="shared" si="12"/>
        <v>30.717804363124557</v>
      </c>
      <c r="G54" s="39">
        <f t="shared" si="12"/>
        <v>46.076706544686829</v>
      </c>
      <c r="H54" s="39">
        <f t="shared" si="12"/>
        <v>24.574243490499644</v>
      </c>
      <c r="I54" s="39">
        <f t="shared" si="12"/>
        <v>18.430682617874734</v>
      </c>
      <c r="J54" s="39">
        <f t="shared" si="12"/>
        <v>18.430682617874734</v>
      </c>
      <c r="K54" s="39">
        <f t="shared" si="12"/>
        <v>30.717804363124557</v>
      </c>
    </row>
    <row r="55" spans="1:11" x14ac:dyDescent="0.2">
      <c r="A55" s="138"/>
      <c r="B55" s="139"/>
      <c r="C55" s="38" t="s">
        <v>28</v>
      </c>
      <c r="D55" s="39">
        <f t="shared" ref="D55:K55" si="13">D52*6</f>
        <v>184.30682617874731</v>
      </c>
      <c r="E55" s="39">
        <f t="shared" si="13"/>
        <v>92.153413089373657</v>
      </c>
      <c r="F55" s="39">
        <f t="shared" si="13"/>
        <v>61.435608726249114</v>
      </c>
      <c r="G55" s="39">
        <f t="shared" si="13"/>
        <v>92.153413089373657</v>
      </c>
      <c r="H55" s="39">
        <f t="shared" si="13"/>
        <v>49.148486980999287</v>
      </c>
      <c r="I55" s="39">
        <f t="shared" si="13"/>
        <v>36.861365235749467</v>
      </c>
      <c r="J55" s="39">
        <f t="shared" si="13"/>
        <v>36.861365235749467</v>
      </c>
      <c r="K55" s="39">
        <f t="shared" si="13"/>
        <v>61.435608726249114</v>
      </c>
    </row>
    <row r="56" spans="1:11" x14ac:dyDescent="0.2">
      <c r="A56" s="138"/>
      <c r="B56" s="139"/>
      <c r="C56" s="38" t="s">
        <v>29</v>
      </c>
      <c r="D56" s="39">
        <f t="shared" ref="D56:K56" si="14">D52*12</f>
        <v>368.61365235749463</v>
      </c>
      <c r="E56" s="39">
        <f t="shared" si="14"/>
        <v>184.30682617874731</v>
      </c>
      <c r="F56" s="39">
        <f t="shared" si="14"/>
        <v>122.87121745249823</v>
      </c>
      <c r="G56" s="39">
        <f t="shared" si="14"/>
        <v>184.30682617874731</v>
      </c>
      <c r="H56" s="39">
        <f t="shared" si="14"/>
        <v>98.296973961998575</v>
      </c>
      <c r="I56" s="39">
        <f t="shared" si="14"/>
        <v>73.722730471498934</v>
      </c>
      <c r="J56" s="39">
        <f t="shared" si="14"/>
        <v>73.722730471498934</v>
      </c>
      <c r="K56" s="39">
        <f t="shared" si="14"/>
        <v>122.87121745249823</v>
      </c>
    </row>
    <row r="57" spans="1:11" x14ac:dyDescent="0.2">
      <c r="A57" s="138"/>
      <c r="B57" s="139"/>
      <c r="C57" s="40" t="s">
        <v>30</v>
      </c>
      <c r="D57" s="140">
        <f t="shared" ref="D57:K57" si="15">D52*14</f>
        <v>430.04926108374377</v>
      </c>
      <c r="E57" s="140">
        <f t="shared" si="15"/>
        <v>215.02463054187189</v>
      </c>
      <c r="F57" s="140">
        <f t="shared" si="15"/>
        <v>143.34975369458127</v>
      </c>
      <c r="G57" s="140">
        <f t="shared" si="15"/>
        <v>215.02463054187189</v>
      </c>
      <c r="H57" s="140">
        <f t="shared" si="15"/>
        <v>114.679802955665</v>
      </c>
      <c r="I57" s="140">
        <f t="shared" si="15"/>
        <v>86.009852216748754</v>
      </c>
      <c r="J57" s="140">
        <f t="shared" si="15"/>
        <v>86.009852216748754</v>
      </c>
      <c r="K57" s="140">
        <f t="shared" si="15"/>
        <v>143.34975369458127</v>
      </c>
    </row>
    <row r="58" spans="1:11" x14ac:dyDescent="0.2">
      <c r="A58" s="138"/>
      <c r="B58" s="139"/>
      <c r="C58" s="38" t="s">
        <v>31</v>
      </c>
      <c r="D58" s="39">
        <f t="shared" ref="D58:K58" si="16">D57*2</f>
        <v>860.09852216748754</v>
      </c>
      <c r="E58" s="39">
        <f t="shared" si="16"/>
        <v>430.04926108374377</v>
      </c>
      <c r="F58" s="39">
        <f t="shared" si="16"/>
        <v>286.69950738916253</v>
      </c>
      <c r="G58" s="39">
        <f t="shared" si="16"/>
        <v>430.04926108374377</v>
      </c>
      <c r="H58" s="39">
        <f t="shared" si="16"/>
        <v>229.35960591132999</v>
      </c>
      <c r="I58" s="39">
        <f t="shared" si="16"/>
        <v>172.01970443349751</v>
      </c>
      <c r="J58" s="39">
        <f t="shared" si="16"/>
        <v>172.01970443349751</v>
      </c>
      <c r="K58" s="39">
        <f t="shared" si="16"/>
        <v>286.69950738916253</v>
      </c>
    </row>
    <row r="59" spans="1:11" x14ac:dyDescent="0.2">
      <c r="A59" s="138"/>
      <c r="B59" s="139"/>
      <c r="C59" s="38" t="s">
        <v>32</v>
      </c>
      <c r="D59" s="39">
        <f t="shared" ref="D59:K59" si="17">D58+D57</f>
        <v>1290.1477832512314</v>
      </c>
      <c r="E59" s="39">
        <f t="shared" si="17"/>
        <v>645.07389162561572</v>
      </c>
      <c r="F59" s="39">
        <f t="shared" si="17"/>
        <v>430.04926108374377</v>
      </c>
      <c r="G59" s="39">
        <f t="shared" si="17"/>
        <v>645.07389162561572</v>
      </c>
      <c r="H59" s="39">
        <f t="shared" si="17"/>
        <v>344.03940886699502</v>
      </c>
      <c r="I59" s="39">
        <f t="shared" si="17"/>
        <v>258.02955665024626</v>
      </c>
      <c r="J59" s="39">
        <f t="shared" si="17"/>
        <v>258.02955665024626</v>
      </c>
      <c r="K59" s="39">
        <f t="shared" si="17"/>
        <v>430.04926108374377</v>
      </c>
    </row>
    <row r="60" spans="1:11" x14ac:dyDescent="0.2">
      <c r="A60" s="138"/>
      <c r="B60" s="139"/>
      <c r="C60" s="38" t="s">
        <v>33</v>
      </c>
      <c r="D60" s="39">
        <f>D58+D58</f>
        <v>1720.1970443349751</v>
      </c>
      <c r="E60" s="39">
        <f t="shared" ref="E60:K60" si="18">E59+E57</f>
        <v>860.09852216748754</v>
      </c>
      <c r="F60" s="39">
        <f t="shared" si="18"/>
        <v>573.39901477832507</v>
      </c>
      <c r="G60" s="39">
        <f t="shared" si="18"/>
        <v>860.09852216748754</v>
      </c>
      <c r="H60" s="39">
        <f t="shared" si="18"/>
        <v>458.71921182265999</v>
      </c>
      <c r="I60" s="39">
        <f t="shared" si="18"/>
        <v>344.03940886699502</v>
      </c>
      <c r="J60" s="39">
        <f t="shared" si="18"/>
        <v>344.03940886699502</v>
      </c>
      <c r="K60" s="39">
        <f t="shared" si="18"/>
        <v>573.39901477832507</v>
      </c>
    </row>
    <row r="61" spans="1:11" x14ac:dyDescent="0.2">
      <c r="A61" s="138"/>
      <c r="B61" s="139"/>
      <c r="C61" s="38" t="s">
        <v>34</v>
      </c>
      <c r="D61" s="39">
        <f>D59+D58</f>
        <v>2150.2463054187192</v>
      </c>
      <c r="E61" s="39">
        <f t="shared" ref="E61:K61" si="19">E60+E57</f>
        <v>1075.1231527093594</v>
      </c>
      <c r="F61" s="39">
        <f t="shared" si="19"/>
        <v>716.74876847290636</v>
      </c>
      <c r="G61" s="39">
        <f t="shared" si="19"/>
        <v>1075.1231527093594</v>
      </c>
      <c r="H61" s="39">
        <f t="shared" si="19"/>
        <v>573.39901477832495</v>
      </c>
      <c r="I61" s="39">
        <f t="shared" si="19"/>
        <v>430.04926108374377</v>
      </c>
      <c r="J61" s="39">
        <f t="shared" si="19"/>
        <v>430.04926108374377</v>
      </c>
      <c r="K61" s="39">
        <f t="shared" si="19"/>
        <v>716.74876847290636</v>
      </c>
    </row>
    <row r="62" spans="1:11" x14ac:dyDescent="0.2">
      <c r="A62" s="138"/>
      <c r="B62" s="139"/>
      <c r="C62" s="38" t="s">
        <v>35</v>
      </c>
      <c r="D62" s="39">
        <f>D59+D59</f>
        <v>2580.2955665024629</v>
      </c>
      <c r="E62" s="39">
        <f t="shared" ref="E62:K62" si="20">E61+E57</f>
        <v>1290.1477832512312</v>
      </c>
      <c r="F62" s="39">
        <f t="shared" si="20"/>
        <v>860.09852216748766</v>
      </c>
      <c r="G62" s="39">
        <f t="shared" si="20"/>
        <v>1290.1477832512312</v>
      </c>
      <c r="H62" s="39">
        <f t="shared" si="20"/>
        <v>688.07881773398992</v>
      </c>
      <c r="I62" s="39">
        <f t="shared" si="20"/>
        <v>516.05911330049253</v>
      </c>
      <c r="J62" s="39">
        <f t="shared" si="20"/>
        <v>516.05911330049253</v>
      </c>
      <c r="K62" s="39">
        <f t="shared" si="20"/>
        <v>860.09852216748766</v>
      </c>
    </row>
    <row r="63" spans="1:11" x14ac:dyDescent="0.2">
      <c r="A63" s="138"/>
      <c r="B63" s="139"/>
      <c r="C63" s="38" t="s">
        <v>36</v>
      </c>
      <c r="D63" s="39">
        <f>D59+D60</f>
        <v>3010.3448275862065</v>
      </c>
      <c r="E63" s="39">
        <f t="shared" ref="E63:K63" si="21">E62+E57</f>
        <v>1505.172413793103</v>
      </c>
      <c r="F63" s="39">
        <f t="shared" si="21"/>
        <v>1003.448275862069</v>
      </c>
      <c r="G63" s="39">
        <f t="shared" si="21"/>
        <v>1505.172413793103</v>
      </c>
      <c r="H63" s="39">
        <f t="shared" si="21"/>
        <v>802.75862068965489</v>
      </c>
      <c r="I63" s="39">
        <f t="shared" si="21"/>
        <v>602.06896551724128</v>
      </c>
      <c r="J63" s="39">
        <f t="shared" si="21"/>
        <v>602.06896551724128</v>
      </c>
      <c r="K63" s="39">
        <f t="shared" si="21"/>
        <v>1003.448275862069</v>
      </c>
    </row>
    <row r="64" spans="1:11" x14ac:dyDescent="0.2">
      <c r="A64" s="138"/>
      <c r="B64" s="139"/>
      <c r="C64" s="38" t="s">
        <v>37</v>
      </c>
      <c r="D64" s="39">
        <f t="shared" ref="D64:K64" si="22">D63+D57</f>
        <v>3440.3940886699502</v>
      </c>
      <c r="E64" s="39">
        <f t="shared" si="22"/>
        <v>1720.1970443349749</v>
      </c>
      <c r="F64" s="39">
        <f t="shared" si="22"/>
        <v>1146.7980295566501</v>
      </c>
      <c r="G64" s="39">
        <f t="shared" si="22"/>
        <v>1720.1970443349749</v>
      </c>
      <c r="H64" s="39">
        <f t="shared" si="22"/>
        <v>917.43842364531986</v>
      </c>
      <c r="I64" s="39">
        <f t="shared" si="22"/>
        <v>688.07881773399004</v>
      </c>
      <c r="J64" s="39">
        <f t="shared" si="22"/>
        <v>688.07881773399004</v>
      </c>
      <c r="K64" s="39">
        <f t="shared" si="22"/>
        <v>1146.7980295566501</v>
      </c>
    </row>
    <row r="65" spans="1:11" x14ac:dyDescent="0.2">
      <c r="A65" s="138"/>
      <c r="B65" s="139"/>
      <c r="C65" s="38" t="s">
        <v>38</v>
      </c>
      <c r="D65" s="39">
        <f t="shared" ref="D65:K65" si="23">D64+D57</f>
        <v>3870.4433497536938</v>
      </c>
      <c r="E65" s="39">
        <f t="shared" si="23"/>
        <v>1935.2216748768467</v>
      </c>
      <c r="F65" s="39">
        <f t="shared" si="23"/>
        <v>1290.1477832512314</v>
      </c>
      <c r="G65" s="39">
        <f t="shared" si="23"/>
        <v>1935.2216748768467</v>
      </c>
      <c r="H65" s="39">
        <f t="shared" si="23"/>
        <v>1032.1182266009848</v>
      </c>
      <c r="I65" s="39">
        <f t="shared" si="23"/>
        <v>774.08866995073879</v>
      </c>
      <c r="J65" s="39">
        <f t="shared" si="23"/>
        <v>774.08866995073879</v>
      </c>
      <c r="K65" s="39">
        <f t="shared" si="23"/>
        <v>1290.1477832512314</v>
      </c>
    </row>
    <row r="66" spans="1:11" x14ac:dyDescent="0.2">
      <c r="A66" s="138"/>
      <c r="B66" s="139"/>
      <c r="C66" s="38" t="s">
        <v>39</v>
      </c>
      <c r="D66" s="39">
        <f t="shared" ref="D66:K66" si="24">D65+D57</f>
        <v>4300.4926108374375</v>
      </c>
      <c r="E66" s="39">
        <f t="shared" si="24"/>
        <v>2150.2463054187187</v>
      </c>
      <c r="F66" s="39">
        <f t="shared" si="24"/>
        <v>1433.4975369458127</v>
      </c>
      <c r="G66" s="39">
        <f t="shared" si="24"/>
        <v>2150.2463054187187</v>
      </c>
      <c r="H66" s="39">
        <f t="shared" si="24"/>
        <v>1146.7980295566499</v>
      </c>
      <c r="I66" s="39">
        <f t="shared" si="24"/>
        <v>860.09852216748754</v>
      </c>
      <c r="J66" s="39">
        <f t="shared" si="24"/>
        <v>860.09852216748754</v>
      </c>
      <c r="K66" s="39">
        <f t="shared" si="24"/>
        <v>1433.4975369458127</v>
      </c>
    </row>
    <row r="67" spans="1:11" x14ac:dyDescent="0.2">
      <c r="A67" s="138"/>
      <c r="B67" s="139"/>
      <c r="C67" s="38" t="s">
        <v>40</v>
      </c>
      <c r="D67" s="39">
        <f t="shared" ref="D67:K67" si="25">D66*2</f>
        <v>8600.985221674875</v>
      </c>
      <c r="E67" s="39">
        <f t="shared" si="25"/>
        <v>4300.4926108374375</v>
      </c>
      <c r="F67" s="39">
        <f t="shared" si="25"/>
        <v>2866.9950738916255</v>
      </c>
      <c r="G67" s="39">
        <f t="shared" si="25"/>
        <v>4300.4926108374375</v>
      </c>
      <c r="H67" s="39">
        <f t="shared" si="25"/>
        <v>2293.5960591132998</v>
      </c>
      <c r="I67" s="39">
        <f t="shared" si="25"/>
        <v>1720.1970443349751</v>
      </c>
      <c r="J67" s="39">
        <f t="shared" si="25"/>
        <v>1720.1970443349751</v>
      </c>
      <c r="K67" s="39">
        <f t="shared" si="25"/>
        <v>2866.9950738916255</v>
      </c>
    </row>
    <row r="68" spans="1:11" x14ac:dyDescent="0.2">
      <c r="A68" s="130"/>
      <c r="B68" s="106"/>
      <c r="C68" s="42" t="s">
        <v>41</v>
      </c>
      <c r="D68" s="39">
        <f t="shared" ref="D68:K68" si="26">D67+D66</f>
        <v>12901.477832512312</v>
      </c>
      <c r="E68" s="39">
        <f t="shared" si="26"/>
        <v>6450.7389162561558</v>
      </c>
      <c r="F68" s="39">
        <f t="shared" si="26"/>
        <v>4300.4926108374384</v>
      </c>
      <c r="G68" s="39">
        <f t="shared" si="26"/>
        <v>6450.7389162561558</v>
      </c>
      <c r="H68" s="39">
        <f t="shared" si="26"/>
        <v>3440.3940886699497</v>
      </c>
      <c r="I68" s="39">
        <f t="shared" si="26"/>
        <v>2580.2955665024629</v>
      </c>
      <c r="J68" s="39">
        <f t="shared" si="26"/>
        <v>2580.2955665024629</v>
      </c>
      <c r="K68" s="39">
        <f t="shared" si="26"/>
        <v>4300.4926108374384</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115"/>
  <sheetViews>
    <sheetView topLeftCell="A5"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Ghana</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90</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157.93706645219663</v>
      </c>
      <c r="F5" s="15">
        <f>E5*14</f>
        <v>2211.1189303307528</v>
      </c>
      <c r="G5" s="16">
        <v>1</v>
      </c>
      <c r="H5" s="15">
        <f>F5*30</f>
        <v>66333.567909922582</v>
      </c>
      <c r="I5" s="17">
        <f>E26</f>
        <v>26533.427163969034</v>
      </c>
      <c r="J5" s="18">
        <f>F26</f>
        <v>39800.140745953555</v>
      </c>
      <c r="K5" s="19"/>
    </row>
    <row r="6" spans="1:11" ht="13.2" x14ac:dyDescent="0.25">
      <c r="A6" s="151" t="s">
        <v>9</v>
      </c>
      <c r="B6" s="159">
        <f>D5*C6</f>
        <v>224.42857142857142</v>
      </c>
      <c r="C6" s="233">
        <f>B7/C7</f>
        <v>224.42857142857142</v>
      </c>
      <c r="D6" s="20" t="s">
        <v>10</v>
      </c>
      <c r="E6" s="21"/>
      <c r="F6" s="21"/>
      <c r="G6" s="22">
        <v>39706</v>
      </c>
      <c r="H6" s="23" t="s">
        <v>11</v>
      </c>
      <c r="I6" s="24" t="s">
        <v>12</v>
      </c>
      <c r="J6" s="24" t="s">
        <v>13</v>
      </c>
      <c r="K6" s="25"/>
    </row>
    <row r="7" spans="1:11" ht="14.4" x14ac:dyDescent="0.3">
      <c r="A7" s="162" t="s">
        <v>14</v>
      </c>
      <c r="B7" s="26">
        <v>3142</v>
      </c>
      <c r="C7" s="27">
        <v>14</v>
      </c>
      <c r="D7"/>
      <c r="E7" s="28"/>
      <c r="F7"/>
      <c r="G7" s="29">
        <v>1.421</v>
      </c>
      <c r="H7"/>
      <c r="I7" s="30"/>
      <c r="J7"/>
      <c r="K7" s="31"/>
    </row>
    <row r="8" spans="1:11" ht="13.8" thickBot="1" x14ac:dyDescent="0.3">
      <c r="A8" s="150" t="s">
        <v>15</v>
      </c>
      <c r="B8" s="32">
        <f>B7*C8</f>
        <v>94260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157.93706645219663</v>
      </c>
      <c r="E10" s="39">
        <f>D10/100*40</f>
        <v>63.174826580878651</v>
      </c>
      <c r="F10" s="153">
        <f>D10/100*60</f>
        <v>94.762239871317973</v>
      </c>
      <c r="G10" s="155" t="s">
        <v>25</v>
      </c>
      <c r="H10" s="144">
        <f>E10/100*35</f>
        <v>22.111189303307526</v>
      </c>
      <c r="I10" s="39">
        <f>E10/100*10</f>
        <v>6.3174826580878651</v>
      </c>
      <c r="J10" s="39">
        <f>E10/100*10</f>
        <v>6.3174826580878651</v>
      </c>
      <c r="K10" s="39">
        <f>E10/100*45</f>
        <v>28.428671961395395</v>
      </c>
    </row>
    <row r="11" spans="1:11" x14ac:dyDescent="0.2">
      <c r="B11" s="19"/>
      <c r="C11" s="149" t="s">
        <v>26</v>
      </c>
      <c r="D11" s="144">
        <f>D10*2</f>
        <v>315.87413290439326</v>
      </c>
      <c r="E11" s="39">
        <f>E10*2</f>
        <v>126.3496531617573</v>
      </c>
      <c r="F11" s="153">
        <f>F10*2</f>
        <v>189.52447974263595</v>
      </c>
      <c r="G11" s="155" t="s">
        <v>26</v>
      </c>
      <c r="H11" s="144">
        <f>H10*2</f>
        <v>44.222378606615052</v>
      </c>
      <c r="I11" s="39">
        <f>I10*2</f>
        <v>12.63496531617573</v>
      </c>
      <c r="J11" s="39">
        <f>J10*2</f>
        <v>12.63496531617573</v>
      </c>
      <c r="K11" s="39">
        <f>K10*2</f>
        <v>56.85734392279079</v>
      </c>
    </row>
    <row r="12" spans="1:11" ht="14.4" x14ac:dyDescent="0.3">
      <c r="A12" s="145"/>
      <c r="B12" s="19"/>
      <c r="C12" s="149" t="s">
        <v>27</v>
      </c>
      <c r="D12" s="144">
        <f>D10*3</f>
        <v>473.8111993565899</v>
      </c>
      <c r="E12" s="39">
        <f>E10*3</f>
        <v>189.52447974263595</v>
      </c>
      <c r="F12" s="153">
        <f>F10*3</f>
        <v>284.28671961395389</v>
      </c>
      <c r="G12" s="155" t="s">
        <v>27</v>
      </c>
      <c r="H12" s="144">
        <f>H10*3</f>
        <v>66.333567909922579</v>
      </c>
      <c r="I12" s="39">
        <f>I10*3</f>
        <v>18.952447974263595</v>
      </c>
      <c r="J12" s="39">
        <f>J10*3</f>
        <v>18.952447974263595</v>
      </c>
      <c r="K12" s="39">
        <f>K10*3</f>
        <v>85.286015884186185</v>
      </c>
    </row>
    <row r="13" spans="1:11" x14ac:dyDescent="0.2">
      <c r="B13" s="19"/>
      <c r="C13" s="149" t="s">
        <v>28</v>
      </c>
      <c r="D13" s="144">
        <f>D10*6</f>
        <v>947.62239871317979</v>
      </c>
      <c r="E13" s="39">
        <f>E10*6</f>
        <v>379.04895948527189</v>
      </c>
      <c r="F13" s="153">
        <f>F10*6</f>
        <v>568.57343922790778</v>
      </c>
      <c r="G13" s="155" t="s">
        <v>28</v>
      </c>
      <c r="H13" s="144">
        <f>H10*6</f>
        <v>132.66713581984516</v>
      </c>
      <c r="I13" s="39">
        <f>I10*6</f>
        <v>37.904895948527191</v>
      </c>
      <c r="J13" s="39">
        <f>J10*6</f>
        <v>37.904895948527191</v>
      </c>
      <c r="K13" s="39">
        <f>K10*6</f>
        <v>170.57203176837237</v>
      </c>
    </row>
    <row r="14" spans="1:11" x14ac:dyDescent="0.2">
      <c r="A14" s="157"/>
      <c r="B14" s="147"/>
      <c r="C14" s="149" t="s">
        <v>29</v>
      </c>
      <c r="D14" s="144">
        <f>D10*12</f>
        <v>1895.2447974263596</v>
      </c>
      <c r="E14" s="39">
        <f>E10*12</f>
        <v>758.09791897054379</v>
      </c>
      <c r="F14" s="153">
        <f>F10*12</f>
        <v>1137.1468784558156</v>
      </c>
      <c r="G14" s="155" t="s">
        <v>29</v>
      </c>
      <c r="H14" s="144">
        <f>H10*12</f>
        <v>265.33427163969031</v>
      </c>
      <c r="I14" s="39">
        <f>I10*12</f>
        <v>75.809791897054382</v>
      </c>
      <c r="J14" s="39">
        <f>J10*12</f>
        <v>75.809791897054382</v>
      </c>
      <c r="K14" s="39">
        <f>K10*12</f>
        <v>341.14406353674474</v>
      </c>
    </row>
    <row r="15" spans="1:11" x14ac:dyDescent="0.2">
      <c r="A15" s="157"/>
      <c r="B15" s="158"/>
      <c r="C15" s="160" t="s">
        <v>30</v>
      </c>
      <c r="D15" s="156">
        <f>D10*14</f>
        <v>2211.1189303307528</v>
      </c>
      <c r="E15" s="41">
        <f>E10*14</f>
        <v>884.44757213230116</v>
      </c>
      <c r="F15" s="141">
        <f>F10*14</f>
        <v>1326.6713581984516</v>
      </c>
      <c r="G15" s="143" t="s">
        <v>30</v>
      </c>
      <c r="H15" s="156">
        <f>H10*14</f>
        <v>309.55665024630537</v>
      </c>
      <c r="I15" s="41">
        <f>I10*14</f>
        <v>88.444757213230105</v>
      </c>
      <c r="J15" s="41">
        <f>J10*14</f>
        <v>88.444757213230105</v>
      </c>
      <c r="K15" s="41">
        <f>K10*14</f>
        <v>398.00140745953553</v>
      </c>
    </row>
    <row r="16" spans="1:11" ht="12.9" customHeight="1" x14ac:dyDescent="0.2">
      <c r="A16" s="157"/>
      <c r="B16" s="146"/>
      <c r="C16" s="149" t="s">
        <v>31</v>
      </c>
      <c r="D16" s="144">
        <f>D15*2</f>
        <v>4422.2378606615057</v>
      </c>
      <c r="E16" s="39">
        <f>E15*2</f>
        <v>1768.8951442646023</v>
      </c>
      <c r="F16" s="153">
        <f>F15*2</f>
        <v>2653.3427163969031</v>
      </c>
      <c r="G16" s="155" t="s">
        <v>31</v>
      </c>
      <c r="H16" s="144">
        <f>H15*2</f>
        <v>619.11330049261073</v>
      </c>
      <c r="I16" s="39">
        <f>I15*2</f>
        <v>176.88951442646021</v>
      </c>
      <c r="J16" s="39">
        <f>J15*2</f>
        <v>176.88951442646021</v>
      </c>
      <c r="K16" s="39">
        <f>K15*2</f>
        <v>796.00281491907106</v>
      </c>
    </row>
    <row r="17" spans="1:11" x14ac:dyDescent="0.2">
      <c r="B17" s="19"/>
      <c r="C17" s="149" t="s">
        <v>32</v>
      </c>
      <c r="D17" s="144">
        <f>D16+D15</f>
        <v>6633.3567909922585</v>
      </c>
      <c r="E17" s="39">
        <f>E16+E15</f>
        <v>2653.3427163969036</v>
      </c>
      <c r="F17" s="153">
        <f>F16+F15</f>
        <v>3980.0140745953549</v>
      </c>
      <c r="G17" s="155" t="s">
        <v>32</v>
      </c>
      <c r="H17" s="144">
        <f>H16+H15</f>
        <v>928.6699507389161</v>
      </c>
      <c r="I17" s="39">
        <f>I16+I15</f>
        <v>265.33427163969031</v>
      </c>
      <c r="J17" s="39">
        <f>J16+J15</f>
        <v>265.33427163969031</v>
      </c>
      <c r="K17" s="39">
        <f>K16+K15</f>
        <v>1194.0042223786065</v>
      </c>
    </row>
    <row r="18" spans="1:11" x14ac:dyDescent="0.2">
      <c r="A18" s="138"/>
      <c r="B18" s="19"/>
      <c r="C18" s="149" t="s">
        <v>33</v>
      </c>
      <c r="D18" s="144">
        <f>D16*2</f>
        <v>8844.4757213230114</v>
      </c>
      <c r="E18" s="39">
        <f>E16+E16</f>
        <v>3537.7902885292046</v>
      </c>
      <c r="F18" s="153">
        <f>F16+F16</f>
        <v>5306.6854327938063</v>
      </c>
      <c r="G18" s="155" t="s">
        <v>33</v>
      </c>
      <c r="H18" s="144">
        <f>H16+H16</f>
        <v>1238.2266009852215</v>
      </c>
      <c r="I18" s="39">
        <f>I16+I16</f>
        <v>353.77902885292042</v>
      </c>
      <c r="J18" s="39">
        <f>J16+J16</f>
        <v>353.77902885292042</v>
      </c>
      <c r="K18" s="39">
        <f>K16+K16</f>
        <v>1592.0056298381421</v>
      </c>
    </row>
    <row r="19" spans="1:11" x14ac:dyDescent="0.2">
      <c r="A19" s="138"/>
      <c r="B19" s="19"/>
      <c r="C19" s="149" t="s">
        <v>34</v>
      </c>
      <c r="D19" s="144">
        <f>D17+D16</f>
        <v>11055.594651653764</v>
      </c>
      <c r="E19" s="39">
        <f>E17+E16</f>
        <v>4422.2378606615057</v>
      </c>
      <c r="F19" s="153">
        <f>F16+F17</f>
        <v>6633.3567909922585</v>
      </c>
      <c r="G19" s="155" t="s">
        <v>34</v>
      </c>
      <c r="H19" s="144">
        <f>H17+H16</f>
        <v>1547.7832512315267</v>
      </c>
      <c r="I19" s="39">
        <f>I16+I17</f>
        <v>442.22378606615052</v>
      </c>
      <c r="J19" s="39">
        <f>J16+J17</f>
        <v>442.22378606615052</v>
      </c>
      <c r="K19" s="39">
        <f>K18+K15</f>
        <v>1990.0070372976777</v>
      </c>
    </row>
    <row r="20" spans="1:11" x14ac:dyDescent="0.2">
      <c r="A20" s="138"/>
      <c r="B20" s="19"/>
      <c r="C20" s="149" t="s">
        <v>35</v>
      </c>
      <c r="D20" s="144">
        <f>D17*2</f>
        <v>13266.713581984517</v>
      </c>
      <c r="E20" s="39">
        <f>E17+E17</f>
        <v>5306.6854327938072</v>
      </c>
      <c r="F20" s="153">
        <f>F17+F17</f>
        <v>7960.0281491907099</v>
      </c>
      <c r="G20" s="155" t="s">
        <v>35</v>
      </c>
      <c r="H20" s="144">
        <f>H17+H17</f>
        <v>1857.3399014778322</v>
      </c>
      <c r="I20" s="39">
        <f>I17+I17</f>
        <v>530.66854327938063</v>
      </c>
      <c r="J20" s="39">
        <f>J17+J17</f>
        <v>530.66854327938063</v>
      </c>
      <c r="K20" s="39">
        <f>K19+K15</f>
        <v>2388.0084447572131</v>
      </c>
    </row>
    <row r="21" spans="1:11" x14ac:dyDescent="0.2">
      <c r="A21" s="138"/>
      <c r="B21" s="19"/>
      <c r="C21" s="149" t="s">
        <v>36</v>
      </c>
      <c r="D21" s="144">
        <f>D18+D17</f>
        <v>15477.83251231527</v>
      </c>
      <c r="E21" s="39">
        <f>E18+E17</f>
        <v>6191.1330049261087</v>
      </c>
      <c r="F21" s="153">
        <f>F18+F17</f>
        <v>9286.6995073891612</v>
      </c>
      <c r="G21" s="155" t="s">
        <v>36</v>
      </c>
      <c r="H21" s="144">
        <f>H17+H18</f>
        <v>2166.8965517241377</v>
      </c>
      <c r="I21" s="39">
        <f>I18+I17</f>
        <v>619.11330049261073</v>
      </c>
      <c r="J21" s="39">
        <f>J18+J17</f>
        <v>619.11330049261073</v>
      </c>
      <c r="K21" s="39">
        <f>K20+K15</f>
        <v>2786.0098522167486</v>
      </c>
    </row>
    <row r="22" spans="1:11" x14ac:dyDescent="0.2">
      <c r="A22" s="138"/>
      <c r="B22" s="19"/>
      <c r="C22" s="149" t="s">
        <v>37</v>
      </c>
      <c r="D22" s="144">
        <f>D18+D18</f>
        <v>17688.951442646023</v>
      </c>
      <c r="E22" s="39">
        <f>E18+E18</f>
        <v>7075.5805770584093</v>
      </c>
      <c r="F22" s="153">
        <f>F18+F18</f>
        <v>10613.370865587613</v>
      </c>
      <c r="G22" s="155" t="s">
        <v>37</v>
      </c>
      <c r="H22" s="144">
        <f>H18+H18</f>
        <v>2476.4532019704429</v>
      </c>
      <c r="I22" s="39">
        <f>I18+I18</f>
        <v>707.55805770584084</v>
      </c>
      <c r="J22" s="39">
        <f>J18+J18</f>
        <v>707.55805770584084</v>
      </c>
      <c r="K22" s="39">
        <f>K21+K15</f>
        <v>3184.0112596762842</v>
      </c>
    </row>
    <row r="23" spans="1:11" x14ac:dyDescent="0.2">
      <c r="A23" s="138"/>
      <c r="B23" s="19"/>
      <c r="C23" s="149" t="s">
        <v>38</v>
      </c>
      <c r="D23" s="144">
        <f>D18+D19</f>
        <v>19900.070372976777</v>
      </c>
      <c r="E23" s="39">
        <f>E19+E18</f>
        <v>7960.0281491907099</v>
      </c>
      <c r="F23" s="153">
        <f>F19+F18</f>
        <v>11940.042223786066</v>
      </c>
      <c r="G23" s="155" t="s">
        <v>38</v>
      </c>
      <c r="H23" s="144">
        <f>H18+H19</f>
        <v>2786.0098522167482</v>
      </c>
      <c r="I23" s="39">
        <f>I19+I18</f>
        <v>796.00281491907094</v>
      </c>
      <c r="J23" s="39">
        <f>J19+J18</f>
        <v>796.00281491907094</v>
      </c>
      <c r="K23" s="39">
        <f>K22+K15</f>
        <v>3582.0126671358198</v>
      </c>
    </row>
    <row r="24" spans="1:11" x14ac:dyDescent="0.2">
      <c r="A24" s="138"/>
      <c r="B24" s="19"/>
      <c r="C24" s="149" t="s">
        <v>39</v>
      </c>
      <c r="D24" s="144">
        <f>D15*10</f>
        <v>22111.189303307528</v>
      </c>
      <c r="E24" s="39">
        <f>E19+E19</f>
        <v>8844.4757213230114</v>
      </c>
      <c r="F24" s="153">
        <f>F19+F19</f>
        <v>13266.713581984517</v>
      </c>
      <c r="G24" s="155" t="s">
        <v>39</v>
      </c>
      <c r="H24" s="144">
        <f>H19+H19</f>
        <v>3095.5665024630534</v>
      </c>
      <c r="I24" s="39">
        <f>I19+I19</f>
        <v>884.44757213230105</v>
      </c>
      <c r="J24" s="39">
        <f>J19+J19</f>
        <v>884.44757213230105</v>
      </c>
      <c r="K24" s="39">
        <f>K23+K15</f>
        <v>3980.0140745953554</v>
      </c>
    </row>
    <row r="25" spans="1:11" x14ac:dyDescent="0.2">
      <c r="A25" s="138"/>
      <c r="B25" s="19"/>
      <c r="C25" s="149" t="s">
        <v>40</v>
      </c>
      <c r="D25" s="144">
        <f>D24*2</f>
        <v>44222.378606615057</v>
      </c>
      <c r="E25" s="39">
        <f>E24*2</f>
        <v>17688.951442646023</v>
      </c>
      <c r="F25" s="153">
        <f>F24*2</f>
        <v>26533.427163969034</v>
      </c>
      <c r="G25" s="155" t="s">
        <v>40</v>
      </c>
      <c r="H25" s="144">
        <f>H24*2</f>
        <v>6191.1330049261069</v>
      </c>
      <c r="I25" s="39">
        <f>I24*2</f>
        <v>1768.8951442646021</v>
      </c>
      <c r="J25" s="39">
        <f>J24*2</f>
        <v>1768.8951442646021</v>
      </c>
      <c r="K25" s="39">
        <f>K24*2</f>
        <v>7960.0281491907108</v>
      </c>
    </row>
    <row r="26" spans="1:11" ht="10.8" thickBot="1" x14ac:dyDescent="0.25">
      <c r="A26" s="138"/>
      <c r="B26" s="25"/>
      <c r="C26" s="148" t="s">
        <v>41</v>
      </c>
      <c r="D26" s="144">
        <f>D25+D24</f>
        <v>66333.567909922582</v>
      </c>
      <c r="E26" s="39">
        <f>E25+E24</f>
        <v>26533.427163969034</v>
      </c>
      <c r="F26" s="153">
        <f>F25+F24</f>
        <v>39800.140745953555</v>
      </c>
      <c r="G26" s="154" t="s">
        <v>41</v>
      </c>
      <c r="H26" s="144">
        <f>H25+H24</f>
        <v>9286.6995073891594</v>
      </c>
      <c r="I26" s="39">
        <f>I25+I24</f>
        <v>2653.3427163969031</v>
      </c>
      <c r="J26" s="39">
        <f>J25+J24</f>
        <v>2653.3427163969031</v>
      </c>
      <c r="K26" s="39">
        <f>K25+K24</f>
        <v>11940.042223786066</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66333.567909922582</v>
      </c>
      <c r="D29" s="51">
        <f>C29/100*4</f>
        <v>2653.3427163969031</v>
      </c>
      <c r="E29" s="51">
        <f>C29/100*5</f>
        <v>3316.6783954961288</v>
      </c>
      <c r="F29" s="51">
        <f>C29/100*6</f>
        <v>3980.0140745953549</v>
      </c>
      <c r="G29" s="51">
        <f>C29/100*7</f>
        <v>4643.3497536945806</v>
      </c>
      <c r="H29" s="51">
        <f>C29/100*8</f>
        <v>5306.6854327938063</v>
      </c>
      <c r="I29" s="51">
        <f>C29/100*9</f>
        <v>5970.021111893032</v>
      </c>
      <c r="J29" s="51">
        <f>C29/100*10</f>
        <v>6633.3567909922576</v>
      </c>
      <c r="K29" s="52"/>
    </row>
    <row r="30" spans="1:11" x14ac:dyDescent="0.2">
      <c r="A30" s="19"/>
      <c r="B30" s="53" t="s">
        <v>45</v>
      </c>
      <c r="C30" s="54" t="s">
        <v>46</v>
      </c>
      <c r="D30" s="55">
        <f>D15</f>
        <v>2211.1189303307528</v>
      </c>
      <c r="E30" s="55">
        <f>D15</f>
        <v>2211.1189303307528</v>
      </c>
      <c r="F30" s="55">
        <f>D15</f>
        <v>2211.1189303307528</v>
      </c>
      <c r="G30" s="55">
        <f>D15</f>
        <v>2211.1189303307528</v>
      </c>
      <c r="H30" s="55">
        <f>D15</f>
        <v>2211.1189303307528</v>
      </c>
      <c r="I30" s="55">
        <f>D15</f>
        <v>2211.1189303307528</v>
      </c>
      <c r="J30" s="55">
        <f>D15</f>
        <v>2211.1189303307528</v>
      </c>
      <c r="K30" s="52"/>
    </row>
    <row r="31" spans="1:11" x14ac:dyDescent="0.2">
      <c r="A31" s="19"/>
      <c r="B31" s="53" t="s">
        <v>47</v>
      </c>
      <c r="C31" s="56" t="s">
        <v>48</v>
      </c>
      <c r="D31" s="51">
        <f t="shared" ref="D31:J31" si="0">D29-D30</f>
        <v>442.2237860661503</v>
      </c>
      <c r="E31" s="51">
        <f t="shared" si="0"/>
        <v>1105.559465165376</v>
      </c>
      <c r="F31" s="51">
        <f t="shared" si="0"/>
        <v>1768.8951442646021</v>
      </c>
      <c r="G31" s="51">
        <f t="shared" si="0"/>
        <v>2432.2308233638278</v>
      </c>
      <c r="H31" s="51">
        <f t="shared" si="0"/>
        <v>3095.5665024630534</v>
      </c>
      <c r="I31" s="51">
        <f t="shared" si="0"/>
        <v>3758.9021815622791</v>
      </c>
      <c r="J31" s="51">
        <f t="shared" si="0"/>
        <v>4422.2378606615048</v>
      </c>
      <c r="K31" s="52"/>
    </row>
    <row r="32" spans="1:11" ht="10.8" thickBot="1" x14ac:dyDescent="0.25">
      <c r="A32" s="19"/>
      <c r="B32" s="57"/>
      <c r="C32" s="453" t="s">
        <v>161</v>
      </c>
      <c r="D32" s="58">
        <f t="shared" ref="D32:J32" si="1">D31/100*10</f>
        <v>44.222378606615031</v>
      </c>
      <c r="E32" s="58">
        <f t="shared" si="1"/>
        <v>110.5559465165376</v>
      </c>
      <c r="F32" s="58">
        <f t="shared" si="1"/>
        <v>176.88951442646021</v>
      </c>
      <c r="G32" s="58">
        <f t="shared" si="1"/>
        <v>243.22308233638279</v>
      </c>
      <c r="H32" s="58">
        <f t="shared" si="1"/>
        <v>309.55665024630537</v>
      </c>
      <c r="I32" s="58">
        <f t="shared" si="1"/>
        <v>375.89021815622795</v>
      </c>
      <c r="J32" s="58">
        <f t="shared" si="1"/>
        <v>442.22378606615047</v>
      </c>
      <c r="K32" s="59"/>
    </row>
    <row r="33" spans="1:11" x14ac:dyDescent="0.2">
      <c r="A33" s="19"/>
      <c r="B33" s="60" t="s">
        <v>50</v>
      </c>
      <c r="C33" s="61" t="s">
        <v>51</v>
      </c>
      <c r="D33" s="62">
        <f t="shared" ref="D33:J36" si="2">D29*30</f>
        <v>79600.281491907095</v>
      </c>
      <c r="E33" s="62">
        <f t="shared" si="2"/>
        <v>99500.351864883865</v>
      </c>
      <c r="F33" s="62">
        <f t="shared" si="2"/>
        <v>119400.42223786065</v>
      </c>
      <c r="G33" s="62">
        <f t="shared" si="2"/>
        <v>139300.49261083742</v>
      </c>
      <c r="H33" s="62">
        <f t="shared" si="2"/>
        <v>159200.56298381419</v>
      </c>
      <c r="I33" s="62">
        <f t="shared" si="2"/>
        <v>179100.63335679096</v>
      </c>
      <c r="J33" s="63">
        <f t="shared" si="2"/>
        <v>199000.70372976773</v>
      </c>
      <c r="K33" s="64"/>
    </row>
    <row r="34" spans="1:11" x14ac:dyDescent="0.2">
      <c r="A34" s="19"/>
      <c r="B34" s="65" t="s">
        <v>50</v>
      </c>
      <c r="C34" s="66" t="s">
        <v>52</v>
      </c>
      <c r="D34" s="67">
        <f t="shared" si="2"/>
        <v>66333.567909922582</v>
      </c>
      <c r="E34" s="67">
        <f t="shared" si="2"/>
        <v>66333.567909922582</v>
      </c>
      <c r="F34" s="67">
        <f t="shared" si="2"/>
        <v>66333.567909922582</v>
      </c>
      <c r="G34" s="67">
        <f t="shared" si="2"/>
        <v>66333.567909922582</v>
      </c>
      <c r="H34" s="67">
        <f t="shared" si="2"/>
        <v>66333.567909922582</v>
      </c>
      <c r="I34" s="67">
        <f t="shared" si="2"/>
        <v>66333.567909922582</v>
      </c>
      <c r="J34" s="68">
        <f t="shared" si="2"/>
        <v>66333.567909922582</v>
      </c>
      <c r="K34" s="69"/>
    </row>
    <row r="35" spans="1:11" x14ac:dyDescent="0.2">
      <c r="A35" s="19"/>
      <c r="B35" s="70" t="s">
        <v>50</v>
      </c>
      <c r="C35" s="71" t="s">
        <v>53</v>
      </c>
      <c r="D35" s="72">
        <f t="shared" si="2"/>
        <v>13266.71358198451</v>
      </c>
      <c r="E35" s="72">
        <f t="shared" si="2"/>
        <v>33166.783954961276</v>
      </c>
      <c r="F35" s="72">
        <f t="shared" si="2"/>
        <v>53066.854327938061</v>
      </c>
      <c r="G35" s="72">
        <f t="shared" si="2"/>
        <v>72966.924700914838</v>
      </c>
      <c r="H35" s="72">
        <f t="shared" si="2"/>
        <v>92866.995073891609</v>
      </c>
      <c r="I35" s="72">
        <f t="shared" si="2"/>
        <v>112767.06544686838</v>
      </c>
      <c r="J35" s="73">
        <f t="shared" si="2"/>
        <v>132667.13581984513</v>
      </c>
      <c r="K35" s="74"/>
    </row>
    <row r="36" spans="1:11" ht="10.8" thickBot="1" x14ac:dyDescent="0.25">
      <c r="A36" s="19"/>
      <c r="B36" s="75" t="s">
        <v>50</v>
      </c>
      <c r="C36" s="76" t="s">
        <v>49</v>
      </c>
      <c r="D36" s="77">
        <f t="shared" si="2"/>
        <v>1326.6713581984509</v>
      </c>
      <c r="E36" s="77">
        <f t="shared" si="2"/>
        <v>3316.6783954961279</v>
      </c>
      <c r="F36" s="77">
        <f t="shared" si="2"/>
        <v>5306.6854327938063</v>
      </c>
      <c r="G36" s="77">
        <f t="shared" si="2"/>
        <v>7296.6924700914833</v>
      </c>
      <c r="H36" s="77">
        <f t="shared" si="2"/>
        <v>9286.6995073891612</v>
      </c>
      <c r="I36" s="77">
        <f t="shared" si="2"/>
        <v>11276.706544686838</v>
      </c>
      <c r="J36" s="77">
        <f t="shared" si="2"/>
        <v>13266.713581984513</v>
      </c>
      <c r="K36" s="78"/>
    </row>
    <row r="37" spans="1:11" x14ac:dyDescent="0.2">
      <c r="A37" s="6"/>
      <c r="B37" s="79"/>
      <c r="C37" s="80" t="s">
        <v>54</v>
      </c>
      <c r="D37" s="81">
        <f t="shared" ref="D37:J37" si="3">D31</f>
        <v>442.2237860661503</v>
      </c>
      <c r="E37" s="81">
        <f t="shared" si="3"/>
        <v>1105.559465165376</v>
      </c>
      <c r="F37" s="81">
        <f t="shared" si="3"/>
        <v>1768.8951442646021</v>
      </c>
      <c r="G37" s="81">
        <f t="shared" si="3"/>
        <v>2432.2308233638278</v>
      </c>
      <c r="H37" s="81">
        <f t="shared" si="3"/>
        <v>3095.5665024630534</v>
      </c>
      <c r="I37" s="81">
        <f t="shared" si="3"/>
        <v>3758.9021815622791</v>
      </c>
      <c r="J37" s="81">
        <f t="shared" si="3"/>
        <v>4422.2378606615048</v>
      </c>
      <c r="K37" s="82"/>
    </row>
    <row r="38" spans="1:11" ht="11.4" x14ac:dyDescent="0.2">
      <c r="A38" s="11"/>
      <c r="B38" s="83"/>
      <c r="C38" s="84" t="s">
        <v>55</v>
      </c>
      <c r="D38" s="85">
        <f t="shared" ref="D38:J38" si="4">D37/100*20</f>
        <v>88.444757213230062</v>
      </c>
      <c r="E38" s="86">
        <f t="shared" si="4"/>
        <v>221.11189303307521</v>
      </c>
      <c r="F38" s="86">
        <f t="shared" si="4"/>
        <v>353.77902885292042</v>
      </c>
      <c r="G38" s="86">
        <f t="shared" si="4"/>
        <v>486.44616467276558</v>
      </c>
      <c r="H38" s="86">
        <f t="shared" si="4"/>
        <v>619.11330049261073</v>
      </c>
      <c r="I38" s="86">
        <f t="shared" si="4"/>
        <v>751.78043631245589</v>
      </c>
      <c r="J38" s="86">
        <f t="shared" si="4"/>
        <v>884.44757213230093</v>
      </c>
      <c r="K38" s="82"/>
    </row>
    <row r="39" spans="1:11" ht="13.2" x14ac:dyDescent="0.25">
      <c r="A39" s="19"/>
      <c r="B39" s="87"/>
      <c r="C39" s="88" t="s">
        <v>56</v>
      </c>
      <c r="D39" s="85">
        <f t="shared" ref="D39:J39" si="5">D37/100*40</f>
        <v>176.88951442646012</v>
      </c>
      <c r="E39" s="86">
        <f t="shared" si="5"/>
        <v>442.22378606615041</v>
      </c>
      <c r="F39" s="86">
        <f t="shared" si="5"/>
        <v>707.55805770584084</v>
      </c>
      <c r="G39" s="86">
        <f t="shared" si="5"/>
        <v>972.89232934553115</v>
      </c>
      <c r="H39" s="86">
        <f t="shared" si="5"/>
        <v>1238.2266009852215</v>
      </c>
      <c r="I39" s="86">
        <f t="shared" si="5"/>
        <v>1503.5608726249118</v>
      </c>
      <c r="J39" s="86">
        <f t="shared" si="5"/>
        <v>1768.8951442646019</v>
      </c>
      <c r="K39" s="82"/>
    </row>
    <row r="40" spans="1:11" ht="11.4" x14ac:dyDescent="0.2">
      <c r="A40" s="19"/>
      <c r="B40" s="89"/>
      <c r="C40" s="84" t="s">
        <v>57</v>
      </c>
      <c r="D40" s="85">
        <f t="shared" ref="D40:J40" si="6">D37/100*40</f>
        <v>176.88951442646012</v>
      </c>
      <c r="E40" s="86">
        <f t="shared" si="6"/>
        <v>442.22378606615041</v>
      </c>
      <c r="F40" s="86">
        <f t="shared" si="6"/>
        <v>707.55805770584084</v>
      </c>
      <c r="G40" s="86">
        <f t="shared" si="6"/>
        <v>972.89232934553115</v>
      </c>
      <c r="H40" s="86">
        <f t="shared" si="6"/>
        <v>1238.2266009852215</v>
      </c>
      <c r="I40" s="86">
        <f t="shared" si="6"/>
        <v>1503.5608726249118</v>
      </c>
      <c r="J40" s="86">
        <f t="shared" si="6"/>
        <v>1768.8951442646019</v>
      </c>
      <c r="K40" s="82"/>
    </row>
    <row r="41" spans="1:11" s="96" customFormat="1" ht="11.4" x14ac:dyDescent="0.2">
      <c r="A41" s="90"/>
      <c r="B41" s="91"/>
      <c r="C41" s="92" t="s">
        <v>58</v>
      </c>
      <c r="D41" s="93">
        <f>D37/100*4</f>
        <v>17.688951442646012</v>
      </c>
      <c r="E41" s="94">
        <f>E37/100*5</f>
        <v>55.277973258268801</v>
      </c>
      <c r="F41" s="94">
        <f>F37/100*6</f>
        <v>106.13370865587613</v>
      </c>
      <c r="G41" s="94">
        <f>F37/100*7</f>
        <v>123.82266009852216</v>
      </c>
      <c r="H41" s="94">
        <f>F37/100*8</f>
        <v>141.51161154116818</v>
      </c>
      <c r="I41" s="94">
        <f>F37/100*9</f>
        <v>159.20056298381419</v>
      </c>
      <c r="J41" s="94">
        <f>F37/100*10</f>
        <v>176.88951442646021</v>
      </c>
      <c r="K41" s="95"/>
    </row>
    <row r="42" spans="1:11" ht="11.4" x14ac:dyDescent="0.2">
      <c r="A42" s="19"/>
      <c r="B42" s="89"/>
      <c r="C42" s="97" t="s">
        <v>59</v>
      </c>
      <c r="D42" s="98">
        <f t="shared" ref="D42:J42" si="7">D37+D41</f>
        <v>459.91273750879628</v>
      </c>
      <c r="E42" s="99">
        <f t="shared" si="7"/>
        <v>1160.8374384236447</v>
      </c>
      <c r="F42" s="99">
        <f t="shared" si="7"/>
        <v>1875.0288529204781</v>
      </c>
      <c r="G42" s="99">
        <f t="shared" si="7"/>
        <v>2556.05348346235</v>
      </c>
      <c r="H42" s="99">
        <f t="shared" si="7"/>
        <v>3237.0781140042218</v>
      </c>
      <c r="I42" s="99">
        <f t="shared" si="7"/>
        <v>3918.1027445460932</v>
      </c>
      <c r="J42" s="99">
        <f t="shared" si="7"/>
        <v>4599.1273750879645</v>
      </c>
      <c r="K42" s="100"/>
    </row>
    <row r="43" spans="1:11" ht="11.4" x14ac:dyDescent="0.2">
      <c r="A43" s="19"/>
      <c r="B43" s="101"/>
      <c r="C43" s="102" t="s">
        <v>60</v>
      </c>
      <c r="D43" s="103">
        <f>D35*D28</f>
        <v>530.6685432793804</v>
      </c>
      <c r="E43" s="103">
        <f t="shared" ref="E43:J43" si="8">E35*E28</f>
        <v>1658.339197748064</v>
      </c>
      <c r="F43" s="103">
        <f t="shared" si="8"/>
        <v>3184.0112596762838</v>
      </c>
      <c r="G43" s="103">
        <f t="shared" si="8"/>
        <v>5107.6847290640389</v>
      </c>
      <c r="H43" s="103">
        <f t="shared" si="8"/>
        <v>7429.3596059113288</v>
      </c>
      <c r="I43" s="103">
        <f t="shared" si="8"/>
        <v>10149.035890218154</v>
      </c>
      <c r="J43" s="103">
        <f t="shared" si="8"/>
        <v>13266.713581984513</v>
      </c>
      <c r="K43" s="104"/>
    </row>
    <row r="44" spans="1:11" ht="11.4" x14ac:dyDescent="0.2">
      <c r="A44" s="19"/>
      <c r="B44" s="101"/>
      <c r="C44" s="102" t="s">
        <v>61</v>
      </c>
      <c r="D44" s="105">
        <f>D35+D43</f>
        <v>13797.38212526389</v>
      </c>
      <c r="E44" s="105">
        <f t="shared" ref="E44:J44" si="9">E35+E43</f>
        <v>34825.123152709341</v>
      </c>
      <c r="F44" s="105">
        <f t="shared" si="9"/>
        <v>56250.865587614346</v>
      </c>
      <c r="G44" s="105">
        <f t="shared" si="9"/>
        <v>78074.609429978882</v>
      </c>
      <c r="H44" s="105">
        <f t="shared" si="9"/>
        <v>100296.35467980294</v>
      </c>
      <c r="I44" s="105">
        <f t="shared" si="9"/>
        <v>122916.10133708653</v>
      </c>
      <c r="J44" s="105">
        <f t="shared" si="9"/>
        <v>145933.84940182965</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157.93706645219663</v>
      </c>
      <c r="F46" s="114">
        <f>E46*C7</f>
        <v>2211.1189303307528</v>
      </c>
      <c r="G46" s="115"/>
      <c r="H46" s="114">
        <f>F46*C8</f>
        <v>66333.567909922582</v>
      </c>
      <c r="I46" s="116">
        <f>E26</f>
        <v>26533.427163969034</v>
      </c>
      <c r="J46" s="117">
        <f>F26</f>
        <v>39800.140745953555</v>
      </c>
      <c r="K46" s="19"/>
    </row>
    <row r="47" spans="1:11" ht="13.8" thickBot="1" x14ac:dyDescent="0.3">
      <c r="A47" s="118" t="str">
        <f t="shared" ref="A47:B49" si="10">A6</f>
        <v>Per Month /US$</v>
      </c>
      <c r="B47" s="119">
        <f t="shared" si="10"/>
        <v>224.42857142857142</v>
      </c>
      <c r="C47" s="27">
        <v>1</v>
      </c>
      <c r="D47" s="120"/>
      <c r="E47" s="121"/>
      <c r="F47" s="121"/>
      <c r="G47" s="122"/>
      <c r="H47" s="123" t="s">
        <v>11</v>
      </c>
      <c r="I47" s="124" t="s">
        <v>20</v>
      </c>
      <c r="J47" s="124" t="s">
        <v>13</v>
      </c>
      <c r="K47" s="25"/>
    </row>
    <row r="48" spans="1:11" ht="13.8" thickBot="1" x14ac:dyDescent="0.3">
      <c r="A48" s="118" t="str">
        <f t="shared" si="10"/>
        <v>Per Year /US$</v>
      </c>
      <c r="B48" s="119">
        <f t="shared" si="10"/>
        <v>3142</v>
      </c>
      <c r="C48" s="27">
        <v>14</v>
      </c>
      <c r="D48" s="125"/>
      <c r="E48" s="126"/>
      <c r="F48" s="126"/>
      <c r="G48" s="126"/>
      <c r="H48" s="127"/>
      <c r="I48" s="127"/>
      <c r="J48" s="127"/>
      <c r="K48" s="44"/>
    </row>
    <row r="49" spans="1:11" ht="13.8" thickBot="1" x14ac:dyDescent="0.3">
      <c r="A49" s="118" t="str">
        <f t="shared" si="10"/>
        <v>Per 30 Years /US$</v>
      </c>
      <c r="B49" s="119">
        <f t="shared" si="10"/>
        <v>94260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94.762239871317973</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28.428671961395395</v>
      </c>
      <c r="E52" s="39">
        <f>F10/100*15</f>
        <v>14.214335980697697</v>
      </c>
      <c r="F52" s="39">
        <f>F10/100*10</f>
        <v>9.4762239871317977</v>
      </c>
      <c r="G52" s="39">
        <f>F10/100*15</f>
        <v>14.214335980697697</v>
      </c>
      <c r="H52" s="39">
        <f>F10/100*8</f>
        <v>7.5809791897054382</v>
      </c>
      <c r="I52" s="39">
        <f>F10/100*6</f>
        <v>5.6857343922790786</v>
      </c>
      <c r="J52" s="39">
        <f>F10/100*6</f>
        <v>5.6857343922790786</v>
      </c>
      <c r="K52" s="39">
        <f>F10/100*10</f>
        <v>9.4762239871317977</v>
      </c>
    </row>
    <row r="53" spans="1:11" x14ac:dyDescent="0.2">
      <c r="A53" s="138"/>
      <c r="B53" s="139"/>
      <c r="C53" s="38" t="s">
        <v>26</v>
      </c>
      <c r="D53" s="39">
        <f t="shared" ref="D53:K53" si="11">D52*2</f>
        <v>56.85734392279079</v>
      </c>
      <c r="E53" s="39">
        <f t="shared" si="11"/>
        <v>28.428671961395395</v>
      </c>
      <c r="F53" s="39">
        <f t="shared" si="11"/>
        <v>18.952447974263595</v>
      </c>
      <c r="G53" s="39">
        <f t="shared" si="11"/>
        <v>28.428671961395395</v>
      </c>
      <c r="H53" s="39">
        <f t="shared" si="11"/>
        <v>15.161958379410876</v>
      </c>
      <c r="I53" s="39">
        <f t="shared" si="11"/>
        <v>11.371468784558157</v>
      </c>
      <c r="J53" s="39">
        <f t="shared" si="11"/>
        <v>11.371468784558157</v>
      </c>
      <c r="K53" s="39">
        <f t="shared" si="11"/>
        <v>18.952447974263595</v>
      </c>
    </row>
    <row r="54" spans="1:11" x14ac:dyDescent="0.2">
      <c r="A54" s="138"/>
      <c r="B54" s="139"/>
      <c r="C54" s="38" t="s">
        <v>27</v>
      </c>
      <c r="D54" s="39">
        <f t="shared" ref="D54:K54" si="12">D52*3</f>
        <v>85.286015884186185</v>
      </c>
      <c r="E54" s="39">
        <f t="shared" si="12"/>
        <v>42.643007942093092</v>
      </c>
      <c r="F54" s="39">
        <f t="shared" si="12"/>
        <v>28.428671961395395</v>
      </c>
      <c r="G54" s="39">
        <f t="shared" si="12"/>
        <v>42.643007942093092</v>
      </c>
      <c r="H54" s="39">
        <f t="shared" si="12"/>
        <v>22.742937569116314</v>
      </c>
      <c r="I54" s="39">
        <f t="shared" si="12"/>
        <v>17.057203176837234</v>
      </c>
      <c r="J54" s="39">
        <f t="shared" si="12"/>
        <v>17.057203176837234</v>
      </c>
      <c r="K54" s="39">
        <f t="shared" si="12"/>
        <v>28.428671961395395</v>
      </c>
    </row>
    <row r="55" spans="1:11" x14ac:dyDescent="0.2">
      <c r="A55" s="138"/>
      <c r="B55" s="139"/>
      <c r="C55" s="38" t="s">
        <v>28</v>
      </c>
      <c r="D55" s="39">
        <f t="shared" ref="D55:K55" si="13">D52*6</f>
        <v>170.57203176837237</v>
      </c>
      <c r="E55" s="39">
        <f t="shared" si="13"/>
        <v>85.286015884186185</v>
      </c>
      <c r="F55" s="39">
        <f t="shared" si="13"/>
        <v>56.85734392279079</v>
      </c>
      <c r="G55" s="39">
        <f t="shared" si="13"/>
        <v>85.286015884186185</v>
      </c>
      <c r="H55" s="39">
        <f t="shared" si="13"/>
        <v>45.485875138232629</v>
      </c>
      <c r="I55" s="39">
        <f t="shared" si="13"/>
        <v>34.114406353674468</v>
      </c>
      <c r="J55" s="39">
        <f t="shared" si="13"/>
        <v>34.114406353674468</v>
      </c>
      <c r="K55" s="39">
        <f t="shared" si="13"/>
        <v>56.85734392279079</v>
      </c>
    </row>
    <row r="56" spans="1:11" x14ac:dyDescent="0.2">
      <c r="A56" s="138"/>
      <c r="B56" s="139"/>
      <c r="C56" s="38" t="s">
        <v>29</v>
      </c>
      <c r="D56" s="39">
        <f t="shared" ref="D56:K56" si="14">D52*12</f>
        <v>341.14406353674474</v>
      </c>
      <c r="E56" s="39">
        <f t="shared" si="14"/>
        <v>170.57203176837237</v>
      </c>
      <c r="F56" s="39">
        <f t="shared" si="14"/>
        <v>113.71468784558158</v>
      </c>
      <c r="G56" s="39">
        <f t="shared" si="14"/>
        <v>170.57203176837237</v>
      </c>
      <c r="H56" s="39">
        <f t="shared" si="14"/>
        <v>90.971750276465258</v>
      </c>
      <c r="I56" s="39">
        <f t="shared" si="14"/>
        <v>68.228812707348936</v>
      </c>
      <c r="J56" s="39">
        <f t="shared" si="14"/>
        <v>68.228812707348936</v>
      </c>
      <c r="K56" s="39">
        <f t="shared" si="14"/>
        <v>113.71468784558158</v>
      </c>
    </row>
    <row r="57" spans="1:11" x14ac:dyDescent="0.2">
      <c r="A57" s="138"/>
      <c r="B57" s="139"/>
      <c r="C57" s="40" t="s">
        <v>30</v>
      </c>
      <c r="D57" s="140">
        <f t="shared" ref="D57:K57" si="15">D52*14</f>
        <v>398.00140745953553</v>
      </c>
      <c r="E57" s="140">
        <f t="shared" si="15"/>
        <v>199.00070372976776</v>
      </c>
      <c r="F57" s="140">
        <f t="shared" si="15"/>
        <v>132.66713581984516</v>
      </c>
      <c r="G57" s="140">
        <f t="shared" si="15"/>
        <v>199.00070372976776</v>
      </c>
      <c r="H57" s="140">
        <f t="shared" si="15"/>
        <v>106.13370865587613</v>
      </c>
      <c r="I57" s="140">
        <f t="shared" si="15"/>
        <v>79.600281491907097</v>
      </c>
      <c r="J57" s="140">
        <f t="shared" si="15"/>
        <v>79.600281491907097</v>
      </c>
      <c r="K57" s="140">
        <f t="shared" si="15"/>
        <v>132.66713581984516</v>
      </c>
    </row>
    <row r="58" spans="1:11" x14ac:dyDescent="0.2">
      <c r="A58" s="138"/>
      <c r="B58" s="139"/>
      <c r="C58" s="38" t="s">
        <v>31</v>
      </c>
      <c r="D58" s="39">
        <f t="shared" ref="D58:K58" si="16">D57*2</f>
        <v>796.00281491907106</v>
      </c>
      <c r="E58" s="39">
        <f t="shared" si="16"/>
        <v>398.00140745953553</v>
      </c>
      <c r="F58" s="39">
        <f t="shared" si="16"/>
        <v>265.33427163969031</v>
      </c>
      <c r="G58" s="39">
        <f t="shared" si="16"/>
        <v>398.00140745953553</v>
      </c>
      <c r="H58" s="39">
        <f t="shared" si="16"/>
        <v>212.26741731175227</v>
      </c>
      <c r="I58" s="39">
        <f t="shared" si="16"/>
        <v>159.20056298381419</v>
      </c>
      <c r="J58" s="39">
        <f t="shared" si="16"/>
        <v>159.20056298381419</v>
      </c>
      <c r="K58" s="39">
        <f t="shared" si="16"/>
        <v>265.33427163969031</v>
      </c>
    </row>
    <row r="59" spans="1:11" x14ac:dyDescent="0.2">
      <c r="A59" s="138"/>
      <c r="B59" s="139"/>
      <c r="C59" s="38" t="s">
        <v>32</v>
      </c>
      <c r="D59" s="39">
        <f t="shared" ref="D59:K59" si="17">D58+D57</f>
        <v>1194.0042223786065</v>
      </c>
      <c r="E59" s="39">
        <f t="shared" si="17"/>
        <v>597.00211118930326</v>
      </c>
      <c r="F59" s="39">
        <f t="shared" si="17"/>
        <v>398.00140745953547</v>
      </c>
      <c r="G59" s="39">
        <f t="shared" si="17"/>
        <v>597.00211118930326</v>
      </c>
      <c r="H59" s="39">
        <f t="shared" si="17"/>
        <v>318.40112596762839</v>
      </c>
      <c r="I59" s="39">
        <f t="shared" si="17"/>
        <v>238.80084447572131</v>
      </c>
      <c r="J59" s="39">
        <f t="shared" si="17"/>
        <v>238.80084447572131</v>
      </c>
      <c r="K59" s="39">
        <f t="shared" si="17"/>
        <v>398.00140745953547</v>
      </c>
    </row>
    <row r="60" spans="1:11" x14ac:dyDescent="0.2">
      <c r="A60" s="138"/>
      <c r="B60" s="139"/>
      <c r="C60" s="38" t="s">
        <v>33</v>
      </c>
      <c r="D60" s="39">
        <f>D58+D58</f>
        <v>1592.0056298381421</v>
      </c>
      <c r="E60" s="39">
        <f t="shared" ref="E60:K60" si="18">E59+E57</f>
        <v>796.00281491907106</v>
      </c>
      <c r="F60" s="39">
        <f t="shared" si="18"/>
        <v>530.66854327938063</v>
      </c>
      <c r="G60" s="39">
        <f t="shared" si="18"/>
        <v>796.00281491907106</v>
      </c>
      <c r="H60" s="39">
        <f t="shared" si="18"/>
        <v>424.53483462350454</v>
      </c>
      <c r="I60" s="39">
        <f t="shared" si="18"/>
        <v>318.40112596762839</v>
      </c>
      <c r="J60" s="39">
        <f t="shared" si="18"/>
        <v>318.40112596762839</v>
      </c>
      <c r="K60" s="39">
        <f t="shared" si="18"/>
        <v>530.66854327938063</v>
      </c>
    </row>
    <row r="61" spans="1:11" x14ac:dyDescent="0.2">
      <c r="A61" s="138"/>
      <c r="B61" s="139"/>
      <c r="C61" s="38" t="s">
        <v>34</v>
      </c>
      <c r="D61" s="39">
        <f>D59+D58</f>
        <v>1990.0070372976775</v>
      </c>
      <c r="E61" s="39">
        <f t="shared" ref="E61:K61" si="19">E60+E57</f>
        <v>995.00351864883885</v>
      </c>
      <c r="F61" s="39">
        <f t="shared" si="19"/>
        <v>663.33567909922579</v>
      </c>
      <c r="G61" s="39">
        <f t="shared" si="19"/>
        <v>995.00351864883885</v>
      </c>
      <c r="H61" s="39">
        <f t="shared" si="19"/>
        <v>530.66854327938063</v>
      </c>
      <c r="I61" s="39">
        <f t="shared" si="19"/>
        <v>398.00140745953547</v>
      </c>
      <c r="J61" s="39">
        <f t="shared" si="19"/>
        <v>398.00140745953547</v>
      </c>
      <c r="K61" s="39">
        <f t="shared" si="19"/>
        <v>663.33567909922579</v>
      </c>
    </row>
    <row r="62" spans="1:11" x14ac:dyDescent="0.2">
      <c r="A62" s="138"/>
      <c r="B62" s="139"/>
      <c r="C62" s="38" t="s">
        <v>35</v>
      </c>
      <c r="D62" s="39">
        <f>D59+D59</f>
        <v>2388.0084447572131</v>
      </c>
      <c r="E62" s="39">
        <f t="shared" ref="E62:K62" si="20">E61+E57</f>
        <v>1194.0042223786065</v>
      </c>
      <c r="F62" s="39">
        <f t="shared" si="20"/>
        <v>796.00281491907094</v>
      </c>
      <c r="G62" s="39">
        <f t="shared" si="20"/>
        <v>1194.0042223786065</v>
      </c>
      <c r="H62" s="39">
        <f t="shared" si="20"/>
        <v>636.80225193525678</v>
      </c>
      <c r="I62" s="39">
        <f t="shared" si="20"/>
        <v>477.60168895144255</v>
      </c>
      <c r="J62" s="39">
        <f t="shared" si="20"/>
        <v>477.60168895144255</v>
      </c>
      <c r="K62" s="39">
        <f t="shared" si="20"/>
        <v>796.00281491907094</v>
      </c>
    </row>
    <row r="63" spans="1:11" x14ac:dyDescent="0.2">
      <c r="A63" s="138"/>
      <c r="B63" s="139"/>
      <c r="C63" s="38" t="s">
        <v>36</v>
      </c>
      <c r="D63" s="39">
        <f>D59+D60</f>
        <v>2786.0098522167486</v>
      </c>
      <c r="E63" s="39">
        <f t="shared" ref="E63:K63" si="21">E62+E57</f>
        <v>1393.0049261083743</v>
      </c>
      <c r="F63" s="39">
        <f t="shared" si="21"/>
        <v>928.6699507389161</v>
      </c>
      <c r="G63" s="39">
        <f t="shared" si="21"/>
        <v>1393.0049261083743</v>
      </c>
      <c r="H63" s="39">
        <f t="shared" si="21"/>
        <v>742.93596059113293</v>
      </c>
      <c r="I63" s="39">
        <f t="shared" si="21"/>
        <v>557.20197044334964</v>
      </c>
      <c r="J63" s="39">
        <f t="shared" si="21"/>
        <v>557.20197044334964</v>
      </c>
      <c r="K63" s="39">
        <f t="shared" si="21"/>
        <v>928.6699507389161</v>
      </c>
    </row>
    <row r="64" spans="1:11" x14ac:dyDescent="0.2">
      <c r="A64" s="138"/>
      <c r="B64" s="139"/>
      <c r="C64" s="38" t="s">
        <v>37</v>
      </c>
      <c r="D64" s="39">
        <f t="shared" ref="D64:K64" si="22">D63+D57</f>
        <v>3184.0112596762842</v>
      </c>
      <c r="E64" s="39">
        <f t="shared" si="22"/>
        <v>1592.0056298381421</v>
      </c>
      <c r="F64" s="39">
        <f t="shared" si="22"/>
        <v>1061.3370865587613</v>
      </c>
      <c r="G64" s="39">
        <f t="shared" si="22"/>
        <v>1592.0056298381421</v>
      </c>
      <c r="H64" s="39">
        <f t="shared" si="22"/>
        <v>849.06966924700907</v>
      </c>
      <c r="I64" s="39">
        <f t="shared" si="22"/>
        <v>636.80225193525678</v>
      </c>
      <c r="J64" s="39">
        <f t="shared" si="22"/>
        <v>636.80225193525678</v>
      </c>
      <c r="K64" s="39">
        <f t="shared" si="22"/>
        <v>1061.3370865587613</v>
      </c>
    </row>
    <row r="65" spans="1:11" x14ac:dyDescent="0.2">
      <c r="A65" s="138"/>
      <c r="B65" s="139"/>
      <c r="C65" s="38" t="s">
        <v>38</v>
      </c>
      <c r="D65" s="39">
        <f t="shared" ref="D65:K65" si="23">D64+D57</f>
        <v>3582.0126671358198</v>
      </c>
      <c r="E65" s="39">
        <f t="shared" si="23"/>
        <v>1791.0063335679099</v>
      </c>
      <c r="F65" s="39">
        <f t="shared" si="23"/>
        <v>1194.0042223786063</v>
      </c>
      <c r="G65" s="39">
        <f t="shared" si="23"/>
        <v>1791.0063335679099</v>
      </c>
      <c r="H65" s="39">
        <f t="shared" si="23"/>
        <v>955.20337790288522</v>
      </c>
      <c r="I65" s="39">
        <f t="shared" si="23"/>
        <v>716.40253342716392</v>
      </c>
      <c r="J65" s="39">
        <f t="shared" si="23"/>
        <v>716.40253342716392</v>
      </c>
      <c r="K65" s="39">
        <f t="shared" si="23"/>
        <v>1194.0042223786063</v>
      </c>
    </row>
    <row r="66" spans="1:11" x14ac:dyDescent="0.2">
      <c r="A66" s="138"/>
      <c r="B66" s="139"/>
      <c r="C66" s="38" t="s">
        <v>39</v>
      </c>
      <c r="D66" s="39">
        <f t="shared" ref="D66:K66" si="24">D65+D57</f>
        <v>3980.0140745953554</v>
      </c>
      <c r="E66" s="39">
        <f t="shared" si="24"/>
        <v>1990.0070372976777</v>
      </c>
      <c r="F66" s="39">
        <f t="shared" si="24"/>
        <v>1326.6713581984513</v>
      </c>
      <c r="G66" s="39">
        <f t="shared" si="24"/>
        <v>1990.0070372976777</v>
      </c>
      <c r="H66" s="39">
        <f t="shared" si="24"/>
        <v>1061.3370865587613</v>
      </c>
      <c r="I66" s="39">
        <f t="shared" si="24"/>
        <v>796.00281491907106</v>
      </c>
      <c r="J66" s="39">
        <f t="shared" si="24"/>
        <v>796.00281491907106</v>
      </c>
      <c r="K66" s="39">
        <f t="shared" si="24"/>
        <v>1326.6713581984513</v>
      </c>
    </row>
    <row r="67" spans="1:11" x14ac:dyDescent="0.2">
      <c r="A67" s="138"/>
      <c r="B67" s="139"/>
      <c r="C67" s="38" t="s">
        <v>40</v>
      </c>
      <c r="D67" s="39">
        <f t="shared" ref="D67:K67" si="25">D66*2</f>
        <v>7960.0281491907108</v>
      </c>
      <c r="E67" s="39">
        <f t="shared" si="25"/>
        <v>3980.0140745953554</v>
      </c>
      <c r="F67" s="39">
        <f t="shared" si="25"/>
        <v>2653.3427163969027</v>
      </c>
      <c r="G67" s="39">
        <f t="shared" si="25"/>
        <v>3980.0140745953554</v>
      </c>
      <c r="H67" s="39">
        <f t="shared" si="25"/>
        <v>2122.6741731175225</v>
      </c>
      <c r="I67" s="39">
        <f t="shared" si="25"/>
        <v>1592.0056298381421</v>
      </c>
      <c r="J67" s="39">
        <f t="shared" si="25"/>
        <v>1592.0056298381421</v>
      </c>
      <c r="K67" s="39">
        <f t="shared" si="25"/>
        <v>2653.3427163969027</v>
      </c>
    </row>
    <row r="68" spans="1:11" x14ac:dyDescent="0.2">
      <c r="A68" s="130"/>
      <c r="B68" s="106"/>
      <c r="C68" s="42" t="s">
        <v>41</v>
      </c>
      <c r="D68" s="39">
        <f t="shared" ref="D68:K68" si="26">D67+D66</f>
        <v>11940.042223786066</v>
      </c>
      <c r="E68" s="39">
        <f t="shared" si="26"/>
        <v>5970.0211118930329</v>
      </c>
      <c r="F68" s="39">
        <f t="shared" si="26"/>
        <v>3980.014074595354</v>
      </c>
      <c r="G68" s="39">
        <f t="shared" si="26"/>
        <v>5970.0211118930329</v>
      </c>
      <c r="H68" s="39">
        <f t="shared" si="26"/>
        <v>3184.0112596762838</v>
      </c>
      <c r="I68" s="39">
        <f t="shared" si="26"/>
        <v>2388.0084447572131</v>
      </c>
      <c r="J68" s="39">
        <f t="shared" si="26"/>
        <v>2388.0084447572131</v>
      </c>
      <c r="K68" s="39">
        <f t="shared" si="26"/>
        <v>3980.014074595354</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Djibouti</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91</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140.59515431788478</v>
      </c>
      <c r="F5" s="15">
        <f>E5*14</f>
        <v>1968.3321604503869</v>
      </c>
      <c r="G5" s="16">
        <v>1</v>
      </c>
      <c r="H5" s="15">
        <f>F5*30</f>
        <v>59049.964813511608</v>
      </c>
      <c r="I5" s="17">
        <f>E26</f>
        <v>23619.985925404642</v>
      </c>
      <c r="J5" s="18">
        <f>F26</f>
        <v>35429.978888106969</v>
      </c>
      <c r="K5" s="19"/>
    </row>
    <row r="6" spans="1:11" ht="13.2" x14ac:dyDescent="0.25">
      <c r="A6" s="151" t="s">
        <v>9</v>
      </c>
      <c r="B6" s="159">
        <f>D5*C6</f>
        <v>199.78571428571428</v>
      </c>
      <c r="C6" s="233">
        <f>B7/C7</f>
        <v>199.78571428571428</v>
      </c>
      <c r="D6" s="20" t="s">
        <v>10</v>
      </c>
      <c r="E6" s="21"/>
      <c r="F6" s="21"/>
      <c r="G6" s="22">
        <v>39706</v>
      </c>
      <c r="H6" s="23" t="s">
        <v>11</v>
      </c>
      <c r="I6" s="24" t="s">
        <v>12</v>
      </c>
      <c r="J6" s="24" t="s">
        <v>13</v>
      </c>
      <c r="K6" s="25"/>
    </row>
    <row r="7" spans="1:11" ht="14.4" x14ac:dyDescent="0.3">
      <c r="A7" s="162" t="s">
        <v>14</v>
      </c>
      <c r="B7" s="26">
        <v>2797</v>
      </c>
      <c r="C7" s="27">
        <v>14</v>
      </c>
      <c r="D7"/>
      <c r="E7" s="28"/>
      <c r="F7"/>
      <c r="G7" s="29">
        <v>1.421</v>
      </c>
      <c r="H7"/>
      <c r="I7" s="30"/>
      <c r="J7"/>
      <c r="K7" s="31"/>
    </row>
    <row r="8" spans="1:11" ht="13.8" thickBot="1" x14ac:dyDescent="0.3">
      <c r="A8" s="150" t="s">
        <v>15</v>
      </c>
      <c r="B8" s="32">
        <f>B7*C8</f>
        <v>83910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140.59515431788478</v>
      </c>
      <c r="E10" s="39">
        <f>D10/100*40</f>
        <v>56.238061727153912</v>
      </c>
      <c r="F10" s="153">
        <f>D10/100*60</f>
        <v>84.357092590730872</v>
      </c>
      <c r="G10" s="155" t="s">
        <v>25</v>
      </c>
      <c r="H10" s="144">
        <f>E10/100*35</f>
        <v>19.683321604503867</v>
      </c>
      <c r="I10" s="39">
        <f>E10/100*10</f>
        <v>5.6238061727153905</v>
      </c>
      <c r="J10" s="39">
        <f>E10/100*10</f>
        <v>5.6238061727153905</v>
      </c>
      <c r="K10" s="39">
        <f>E10/100*45</f>
        <v>25.307127777219261</v>
      </c>
    </row>
    <row r="11" spans="1:11" x14ac:dyDescent="0.2">
      <c r="B11" s="19"/>
      <c r="C11" s="149" t="s">
        <v>26</v>
      </c>
      <c r="D11" s="144">
        <f>D10*2</f>
        <v>281.19030863576955</v>
      </c>
      <c r="E11" s="39">
        <f>E10*2</f>
        <v>112.47612345430782</v>
      </c>
      <c r="F11" s="153">
        <f>F10*2</f>
        <v>168.71418518146174</v>
      </c>
      <c r="G11" s="155" t="s">
        <v>26</v>
      </c>
      <c r="H11" s="144">
        <f>H10*2</f>
        <v>39.366643209007734</v>
      </c>
      <c r="I11" s="39">
        <f>I10*2</f>
        <v>11.247612345430781</v>
      </c>
      <c r="J11" s="39">
        <f>J10*2</f>
        <v>11.247612345430781</v>
      </c>
      <c r="K11" s="39">
        <f>K10*2</f>
        <v>50.614255554438522</v>
      </c>
    </row>
    <row r="12" spans="1:11" ht="14.4" x14ac:dyDescent="0.3">
      <c r="A12" s="145"/>
      <c r="B12" s="19"/>
      <c r="C12" s="149" t="s">
        <v>27</v>
      </c>
      <c r="D12" s="144">
        <f>D10*3</f>
        <v>421.78546295365436</v>
      </c>
      <c r="E12" s="39">
        <f>E10*3</f>
        <v>168.71418518146174</v>
      </c>
      <c r="F12" s="153">
        <f>F10*3</f>
        <v>253.07127777219262</v>
      </c>
      <c r="G12" s="155" t="s">
        <v>27</v>
      </c>
      <c r="H12" s="144">
        <f>H10*3</f>
        <v>59.0499648135116</v>
      </c>
      <c r="I12" s="39">
        <f>I10*3</f>
        <v>16.871418518146172</v>
      </c>
      <c r="J12" s="39">
        <f>J10*3</f>
        <v>16.871418518146172</v>
      </c>
      <c r="K12" s="39">
        <f>K10*3</f>
        <v>75.921383331657779</v>
      </c>
    </row>
    <row r="13" spans="1:11" x14ac:dyDescent="0.2">
      <c r="B13" s="19"/>
      <c r="C13" s="149" t="s">
        <v>28</v>
      </c>
      <c r="D13" s="144">
        <f>D10*6</f>
        <v>843.57092590730872</v>
      </c>
      <c r="E13" s="39">
        <f>E10*6</f>
        <v>337.42837036292349</v>
      </c>
      <c r="F13" s="153">
        <f>F10*6</f>
        <v>506.14255554438523</v>
      </c>
      <c r="G13" s="155" t="s">
        <v>28</v>
      </c>
      <c r="H13" s="144">
        <f>H10*6</f>
        <v>118.0999296270232</v>
      </c>
      <c r="I13" s="39">
        <f>I10*6</f>
        <v>33.742837036292343</v>
      </c>
      <c r="J13" s="39">
        <f>J10*6</f>
        <v>33.742837036292343</v>
      </c>
      <c r="K13" s="39">
        <f>K10*6</f>
        <v>151.84276666331556</v>
      </c>
    </row>
    <row r="14" spans="1:11" x14ac:dyDescent="0.2">
      <c r="A14" s="157"/>
      <c r="B14" s="147"/>
      <c r="C14" s="149" t="s">
        <v>29</v>
      </c>
      <c r="D14" s="144">
        <f>D10*12</f>
        <v>1687.1418518146174</v>
      </c>
      <c r="E14" s="39">
        <f>E10*12</f>
        <v>674.85674072584698</v>
      </c>
      <c r="F14" s="153">
        <f>F10*12</f>
        <v>1012.2851110887705</v>
      </c>
      <c r="G14" s="155" t="s">
        <v>29</v>
      </c>
      <c r="H14" s="144">
        <f>H10*12</f>
        <v>236.1998592540464</v>
      </c>
      <c r="I14" s="39">
        <f>I10*12</f>
        <v>67.485674072584686</v>
      </c>
      <c r="J14" s="39">
        <f>J10*12</f>
        <v>67.485674072584686</v>
      </c>
      <c r="K14" s="39">
        <f>K10*12</f>
        <v>303.68553332663112</v>
      </c>
    </row>
    <row r="15" spans="1:11" x14ac:dyDescent="0.2">
      <c r="A15" s="157"/>
      <c r="B15" s="158"/>
      <c r="C15" s="160" t="s">
        <v>30</v>
      </c>
      <c r="D15" s="156">
        <f>D10*14</f>
        <v>1968.3321604503869</v>
      </c>
      <c r="E15" s="41">
        <f>E10*14</f>
        <v>787.33286418015473</v>
      </c>
      <c r="F15" s="141">
        <f>F10*14</f>
        <v>1180.9992962702322</v>
      </c>
      <c r="G15" s="143" t="s">
        <v>30</v>
      </c>
      <c r="H15" s="156">
        <f>H10*14</f>
        <v>275.56650246305412</v>
      </c>
      <c r="I15" s="41">
        <f>I10*14</f>
        <v>78.733286418015467</v>
      </c>
      <c r="J15" s="41">
        <f>J10*14</f>
        <v>78.733286418015467</v>
      </c>
      <c r="K15" s="41">
        <f>K10*14</f>
        <v>354.29978888106967</v>
      </c>
    </row>
    <row r="16" spans="1:11" ht="12.9" customHeight="1" x14ac:dyDescent="0.2">
      <c r="A16" s="157"/>
      <c r="B16" s="146"/>
      <c r="C16" s="149" t="s">
        <v>31</v>
      </c>
      <c r="D16" s="144">
        <f>D15*2</f>
        <v>3936.6643209007739</v>
      </c>
      <c r="E16" s="39">
        <f>E15*2</f>
        <v>1574.6657283603095</v>
      </c>
      <c r="F16" s="153">
        <f>F15*2</f>
        <v>2361.9985925404644</v>
      </c>
      <c r="G16" s="155" t="s">
        <v>31</v>
      </c>
      <c r="H16" s="144">
        <f>H15*2</f>
        <v>551.13300492610824</v>
      </c>
      <c r="I16" s="39">
        <f>I15*2</f>
        <v>157.46657283603093</v>
      </c>
      <c r="J16" s="39">
        <f>J15*2</f>
        <v>157.46657283603093</v>
      </c>
      <c r="K16" s="39">
        <f>K15*2</f>
        <v>708.59957776213935</v>
      </c>
    </row>
    <row r="17" spans="1:11" x14ac:dyDescent="0.2">
      <c r="B17" s="19"/>
      <c r="C17" s="149" t="s">
        <v>32</v>
      </c>
      <c r="D17" s="144">
        <f>D16+D15</f>
        <v>5904.9964813511606</v>
      </c>
      <c r="E17" s="39">
        <f>E16+E15</f>
        <v>2361.9985925404644</v>
      </c>
      <c r="F17" s="153">
        <f>F16+F15</f>
        <v>3542.9978888106966</v>
      </c>
      <c r="G17" s="155" t="s">
        <v>32</v>
      </c>
      <c r="H17" s="144">
        <f>H16+H15</f>
        <v>826.69950738916236</v>
      </c>
      <c r="I17" s="39">
        <f>I16+I15</f>
        <v>236.1998592540464</v>
      </c>
      <c r="J17" s="39">
        <f>J16+J15</f>
        <v>236.1998592540464</v>
      </c>
      <c r="K17" s="39">
        <f>K16+K15</f>
        <v>1062.8993666432091</v>
      </c>
    </row>
    <row r="18" spans="1:11" x14ac:dyDescent="0.2">
      <c r="A18" s="138"/>
      <c r="B18" s="19"/>
      <c r="C18" s="149" t="s">
        <v>33</v>
      </c>
      <c r="D18" s="144">
        <f>D16*2</f>
        <v>7873.3286418015477</v>
      </c>
      <c r="E18" s="39">
        <f>E16+E16</f>
        <v>3149.3314567206189</v>
      </c>
      <c r="F18" s="153">
        <f>F16+F16</f>
        <v>4723.9971850809288</v>
      </c>
      <c r="G18" s="155" t="s">
        <v>33</v>
      </c>
      <c r="H18" s="144">
        <f>H16+H16</f>
        <v>1102.2660098522165</v>
      </c>
      <c r="I18" s="39">
        <f>I16+I16</f>
        <v>314.93314567206187</v>
      </c>
      <c r="J18" s="39">
        <f>J16+J16</f>
        <v>314.93314567206187</v>
      </c>
      <c r="K18" s="39">
        <f>K16+K16</f>
        <v>1417.1991555242787</v>
      </c>
    </row>
    <row r="19" spans="1:11" x14ac:dyDescent="0.2">
      <c r="A19" s="138"/>
      <c r="B19" s="19"/>
      <c r="C19" s="149" t="s">
        <v>34</v>
      </c>
      <c r="D19" s="144">
        <f>D17+D16</f>
        <v>9841.660802251934</v>
      </c>
      <c r="E19" s="39">
        <f>E17+E16</f>
        <v>3936.6643209007739</v>
      </c>
      <c r="F19" s="153">
        <f>F16+F17</f>
        <v>5904.9964813511615</v>
      </c>
      <c r="G19" s="155" t="s">
        <v>34</v>
      </c>
      <c r="H19" s="144">
        <f>H17+H16</f>
        <v>1377.8325123152706</v>
      </c>
      <c r="I19" s="39">
        <f>I16+I17</f>
        <v>393.66643209007736</v>
      </c>
      <c r="J19" s="39">
        <f>J16+J17</f>
        <v>393.66643209007736</v>
      </c>
      <c r="K19" s="39">
        <f>K18+K15</f>
        <v>1771.4989444053483</v>
      </c>
    </row>
    <row r="20" spans="1:11" x14ac:dyDescent="0.2">
      <c r="A20" s="138"/>
      <c r="B20" s="19"/>
      <c r="C20" s="149" t="s">
        <v>35</v>
      </c>
      <c r="D20" s="144">
        <f>D17*2</f>
        <v>11809.992962702321</v>
      </c>
      <c r="E20" s="39">
        <f>E17+E17</f>
        <v>4723.9971850809288</v>
      </c>
      <c r="F20" s="153">
        <f>F17+F17</f>
        <v>7085.9957776213932</v>
      </c>
      <c r="G20" s="155" t="s">
        <v>35</v>
      </c>
      <c r="H20" s="144">
        <f>H17+H17</f>
        <v>1653.3990147783247</v>
      </c>
      <c r="I20" s="39">
        <f>I17+I17</f>
        <v>472.3997185080928</v>
      </c>
      <c r="J20" s="39">
        <f>J17+J17</f>
        <v>472.3997185080928</v>
      </c>
      <c r="K20" s="39">
        <f>K19+K15</f>
        <v>2125.7987332864182</v>
      </c>
    </row>
    <row r="21" spans="1:11" x14ac:dyDescent="0.2">
      <c r="A21" s="138"/>
      <c r="B21" s="19"/>
      <c r="C21" s="149" t="s">
        <v>36</v>
      </c>
      <c r="D21" s="144">
        <f>D18+D17</f>
        <v>13778.325123152708</v>
      </c>
      <c r="E21" s="39">
        <f>E18+E17</f>
        <v>5511.3300492610833</v>
      </c>
      <c r="F21" s="153">
        <f>F18+F17</f>
        <v>8266.995073891625</v>
      </c>
      <c r="G21" s="155" t="s">
        <v>36</v>
      </c>
      <c r="H21" s="144">
        <f>H17+H18</f>
        <v>1928.9655172413788</v>
      </c>
      <c r="I21" s="39">
        <f>I18+I17</f>
        <v>551.13300492610824</v>
      </c>
      <c r="J21" s="39">
        <f>J18+J17</f>
        <v>551.13300492610824</v>
      </c>
      <c r="K21" s="39">
        <f>K20+K15</f>
        <v>2480.0985221674878</v>
      </c>
    </row>
    <row r="22" spans="1:11" x14ac:dyDescent="0.2">
      <c r="A22" s="138"/>
      <c r="B22" s="19"/>
      <c r="C22" s="149" t="s">
        <v>37</v>
      </c>
      <c r="D22" s="144">
        <f>D18+D18</f>
        <v>15746.657283603095</v>
      </c>
      <c r="E22" s="39">
        <f>E18+E18</f>
        <v>6298.6629134412378</v>
      </c>
      <c r="F22" s="153">
        <f>F18+F18</f>
        <v>9447.9943701618577</v>
      </c>
      <c r="G22" s="155" t="s">
        <v>37</v>
      </c>
      <c r="H22" s="144">
        <f>H18+H18</f>
        <v>2204.532019704433</v>
      </c>
      <c r="I22" s="39">
        <f>I18+I18</f>
        <v>629.86629134412374</v>
      </c>
      <c r="J22" s="39">
        <f>J18+J18</f>
        <v>629.86629134412374</v>
      </c>
      <c r="K22" s="39">
        <f>K21+K15</f>
        <v>2834.3983110485574</v>
      </c>
    </row>
    <row r="23" spans="1:11" x14ac:dyDescent="0.2">
      <c r="A23" s="138"/>
      <c r="B23" s="19"/>
      <c r="C23" s="149" t="s">
        <v>38</v>
      </c>
      <c r="D23" s="144">
        <f>D18+D19</f>
        <v>17714.989444053481</v>
      </c>
      <c r="E23" s="39">
        <f>E19+E18</f>
        <v>7085.9957776213923</v>
      </c>
      <c r="F23" s="153">
        <f>F19+F18</f>
        <v>10628.99366643209</v>
      </c>
      <c r="G23" s="155" t="s">
        <v>38</v>
      </c>
      <c r="H23" s="144">
        <f>H18+H19</f>
        <v>2480.0985221674873</v>
      </c>
      <c r="I23" s="39">
        <f>I19+I18</f>
        <v>708.59957776213923</v>
      </c>
      <c r="J23" s="39">
        <f>J19+J18</f>
        <v>708.59957776213923</v>
      </c>
      <c r="K23" s="39">
        <f>K22+K15</f>
        <v>3188.698099929627</v>
      </c>
    </row>
    <row r="24" spans="1:11" x14ac:dyDescent="0.2">
      <c r="A24" s="138"/>
      <c r="B24" s="19"/>
      <c r="C24" s="149" t="s">
        <v>39</v>
      </c>
      <c r="D24" s="144">
        <f>D15*10</f>
        <v>19683.321604503868</v>
      </c>
      <c r="E24" s="39">
        <f>E19+E19</f>
        <v>7873.3286418015477</v>
      </c>
      <c r="F24" s="153">
        <f>F19+F19</f>
        <v>11809.992962702323</v>
      </c>
      <c r="G24" s="155" t="s">
        <v>39</v>
      </c>
      <c r="H24" s="144">
        <f>H19+H19</f>
        <v>2755.6650246305412</v>
      </c>
      <c r="I24" s="39">
        <f>I19+I19</f>
        <v>787.33286418015473</v>
      </c>
      <c r="J24" s="39">
        <f>J19+J19</f>
        <v>787.33286418015473</v>
      </c>
      <c r="K24" s="39">
        <f>K23+K15</f>
        <v>3542.9978888106966</v>
      </c>
    </row>
    <row r="25" spans="1:11" x14ac:dyDescent="0.2">
      <c r="A25" s="138"/>
      <c r="B25" s="19"/>
      <c r="C25" s="149" t="s">
        <v>40</v>
      </c>
      <c r="D25" s="144">
        <f>D24*2</f>
        <v>39366.643209007736</v>
      </c>
      <c r="E25" s="39">
        <f>E24*2</f>
        <v>15746.657283603095</v>
      </c>
      <c r="F25" s="153">
        <f>F24*2</f>
        <v>23619.985925404646</v>
      </c>
      <c r="G25" s="155" t="s">
        <v>40</v>
      </c>
      <c r="H25" s="144">
        <f>H24*2</f>
        <v>5511.3300492610824</v>
      </c>
      <c r="I25" s="39">
        <f>I24*2</f>
        <v>1574.6657283603095</v>
      </c>
      <c r="J25" s="39">
        <f>J24*2</f>
        <v>1574.6657283603095</v>
      </c>
      <c r="K25" s="39">
        <f>K24*2</f>
        <v>7085.9957776213932</v>
      </c>
    </row>
    <row r="26" spans="1:11" ht="10.8" thickBot="1" x14ac:dyDescent="0.25">
      <c r="A26" s="138"/>
      <c r="B26" s="25"/>
      <c r="C26" s="148" t="s">
        <v>41</v>
      </c>
      <c r="D26" s="144">
        <f>D25+D24</f>
        <v>59049.9648135116</v>
      </c>
      <c r="E26" s="39">
        <f>E25+E24</f>
        <v>23619.985925404642</v>
      </c>
      <c r="F26" s="153">
        <f>F25+F24</f>
        <v>35429.978888106969</v>
      </c>
      <c r="G26" s="154" t="s">
        <v>41</v>
      </c>
      <c r="H26" s="144">
        <f>H25+H24</f>
        <v>8266.9950738916232</v>
      </c>
      <c r="I26" s="39">
        <f>I25+I24</f>
        <v>2361.9985925404644</v>
      </c>
      <c r="J26" s="39">
        <f>J25+J24</f>
        <v>2361.9985925404644</v>
      </c>
      <c r="K26" s="39">
        <f>K25+K24</f>
        <v>10628.99366643209</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59049.9648135116</v>
      </c>
      <c r="D29" s="51">
        <f>C29/100*4</f>
        <v>2361.998592540464</v>
      </c>
      <c r="E29" s="51">
        <f>C29/100*5</f>
        <v>2952.4982406755798</v>
      </c>
      <c r="F29" s="51">
        <f>C29/100*6</f>
        <v>3542.9978888106962</v>
      </c>
      <c r="G29" s="51">
        <f>C29/100*7</f>
        <v>4133.4975369458116</v>
      </c>
      <c r="H29" s="51">
        <f>C29/100*8</f>
        <v>4723.9971850809279</v>
      </c>
      <c r="I29" s="51">
        <f>C29/100*9</f>
        <v>5314.4968332160443</v>
      </c>
      <c r="J29" s="51">
        <f>C29/100*10</f>
        <v>5904.9964813511597</v>
      </c>
      <c r="K29" s="52"/>
    </row>
    <row r="30" spans="1:11" x14ac:dyDescent="0.2">
      <c r="A30" s="19"/>
      <c r="B30" s="53" t="s">
        <v>45</v>
      </c>
      <c r="C30" s="54" t="s">
        <v>46</v>
      </c>
      <c r="D30" s="55">
        <f>D15</f>
        <v>1968.3321604503869</v>
      </c>
      <c r="E30" s="55">
        <f>D15</f>
        <v>1968.3321604503869</v>
      </c>
      <c r="F30" s="55">
        <f>D15</f>
        <v>1968.3321604503869</v>
      </c>
      <c r="G30" s="55">
        <f>D15</f>
        <v>1968.3321604503869</v>
      </c>
      <c r="H30" s="55">
        <f>D15</f>
        <v>1968.3321604503869</v>
      </c>
      <c r="I30" s="55">
        <f>D15</f>
        <v>1968.3321604503869</v>
      </c>
      <c r="J30" s="55">
        <f>D15</f>
        <v>1968.3321604503869</v>
      </c>
      <c r="K30" s="52"/>
    </row>
    <row r="31" spans="1:11" x14ac:dyDescent="0.2">
      <c r="A31" s="19"/>
      <c r="B31" s="53" t="s">
        <v>47</v>
      </c>
      <c r="C31" s="56" t="s">
        <v>48</v>
      </c>
      <c r="D31" s="51">
        <f t="shared" ref="D31:J31" si="0">D29-D30</f>
        <v>393.66643209007702</v>
      </c>
      <c r="E31" s="51">
        <f t="shared" si="0"/>
        <v>984.1660802251929</v>
      </c>
      <c r="F31" s="51">
        <f t="shared" si="0"/>
        <v>1574.6657283603092</v>
      </c>
      <c r="G31" s="51">
        <f t="shared" si="0"/>
        <v>2165.1653764954244</v>
      </c>
      <c r="H31" s="51">
        <f t="shared" si="0"/>
        <v>2755.6650246305408</v>
      </c>
      <c r="I31" s="51">
        <f t="shared" si="0"/>
        <v>3346.1646727656571</v>
      </c>
      <c r="J31" s="51">
        <f t="shared" si="0"/>
        <v>3936.6643209007725</v>
      </c>
      <c r="K31" s="52"/>
    </row>
    <row r="32" spans="1:11" ht="10.8" thickBot="1" x14ac:dyDescent="0.25">
      <c r="A32" s="19"/>
      <c r="B32" s="57"/>
      <c r="C32" s="453" t="s">
        <v>161</v>
      </c>
      <c r="D32" s="58">
        <f t="shared" ref="D32:J32" si="1">D31/100*10</f>
        <v>39.366643209007705</v>
      </c>
      <c r="E32" s="58">
        <f t="shared" si="1"/>
        <v>98.416608022519299</v>
      </c>
      <c r="F32" s="58">
        <f t="shared" si="1"/>
        <v>157.46657283603093</v>
      </c>
      <c r="G32" s="58">
        <f t="shared" si="1"/>
        <v>216.51653764954244</v>
      </c>
      <c r="H32" s="58">
        <f t="shared" si="1"/>
        <v>275.56650246305412</v>
      </c>
      <c r="I32" s="58">
        <f t="shared" si="1"/>
        <v>334.61646727656569</v>
      </c>
      <c r="J32" s="58">
        <f t="shared" si="1"/>
        <v>393.66643209007725</v>
      </c>
      <c r="K32" s="59"/>
    </row>
    <row r="33" spans="1:11" x14ac:dyDescent="0.2">
      <c r="A33" s="19"/>
      <c r="B33" s="60" t="s">
        <v>50</v>
      </c>
      <c r="C33" s="61" t="s">
        <v>51</v>
      </c>
      <c r="D33" s="62">
        <f t="shared" ref="D33:J36" si="2">D29*30</f>
        <v>70859.957776213923</v>
      </c>
      <c r="E33" s="62">
        <f t="shared" si="2"/>
        <v>88574.947220267393</v>
      </c>
      <c r="F33" s="62">
        <f t="shared" si="2"/>
        <v>106289.93666432088</v>
      </c>
      <c r="G33" s="62">
        <f t="shared" si="2"/>
        <v>124004.92610837435</v>
      </c>
      <c r="H33" s="62">
        <f t="shared" si="2"/>
        <v>141719.91555242785</v>
      </c>
      <c r="I33" s="62">
        <f t="shared" si="2"/>
        <v>159434.90499648132</v>
      </c>
      <c r="J33" s="63">
        <f t="shared" si="2"/>
        <v>177149.89444053479</v>
      </c>
      <c r="K33" s="64"/>
    </row>
    <row r="34" spans="1:11" x14ac:dyDescent="0.2">
      <c r="A34" s="19"/>
      <c r="B34" s="65" t="s">
        <v>50</v>
      </c>
      <c r="C34" s="66" t="s">
        <v>52</v>
      </c>
      <c r="D34" s="67">
        <f t="shared" si="2"/>
        <v>59049.964813511608</v>
      </c>
      <c r="E34" s="67">
        <f t="shared" si="2"/>
        <v>59049.964813511608</v>
      </c>
      <c r="F34" s="67">
        <f t="shared" si="2"/>
        <v>59049.964813511608</v>
      </c>
      <c r="G34" s="67">
        <f t="shared" si="2"/>
        <v>59049.964813511608</v>
      </c>
      <c r="H34" s="67">
        <f t="shared" si="2"/>
        <v>59049.964813511608</v>
      </c>
      <c r="I34" s="67">
        <f t="shared" si="2"/>
        <v>59049.964813511608</v>
      </c>
      <c r="J34" s="68">
        <f t="shared" si="2"/>
        <v>59049.964813511608</v>
      </c>
      <c r="K34" s="69"/>
    </row>
    <row r="35" spans="1:11" x14ac:dyDescent="0.2">
      <c r="A35" s="19"/>
      <c r="B35" s="70" t="s">
        <v>50</v>
      </c>
      <c r="C35" s="71" t="s">
        <v>53</v>
      </c>
      <c r="D35" s="72">
        <f t="shared" si="2"/>
        <v>11809.99296270231</v>
      </c>
      <c r="E35" s="72">
        <f t="shared" si="2"/>
        <v>29524.982406755786</v>
      </c>
      <c r="F35" s="72">
        <f t="shared" si="2"/>
        <v>47239.971850809277</v>
      </c>
      <c r="G35" s="72">
        <f t="shared" si="2"/>
        <v>64954.961294862733</v>
      </c>
      <c r="H35" s="72">
        <f t="shared" si="2"/>
        <v>82669.950738916217</v>
      </c>
      <c r="I35" s="72">
        <f t="shared" si="2"/>
        <v>100384.94018296972</v>
      </c>
      <c r="J35" s="73">
        <f t="shared" si="2"/>
        <v>118099.92962702317</v>
      </c>
      <c r="K35" s="74"/>
    </row>
    <row r="36" spans="1:11" ht="10.8" thickBot="1" x14ac:dyDescent="0.25">
      <c r="A36" s="19"/>
      <c r="B36" s="75" t="s">
        <v>50</v>
      </c>
      <c r="C36" s="76" t="s">
        <v>49</v>
      </c>
      <c r="D36" s="77">
        <f t="shared" si="2"/>
        <v>1180.9992962702311</v>
      </c>
      <c r="E36" s="77">
        <f t="shared" si="2"/>
        <v>2952.4982406755789</v>
      </c>
      <c r="F36" s="77">
        <f t="shared" si="2"/>
        <v>4723.9971850809279</v>
      </c>
      <c r="G36" s="77">
        <f t="shared" si="2"/>
        <v>6495.4961294862733</v>
      </c>
      <c r="H36" s="77">
        <f t="shared" si="2"/>
        <v>8266.9950738916232</v>
      </c>
      <c r="I36" s="77">
        <f t="shared" si="2"/>
        <v>10038.494018296971</v>
      </c>
      <c r="J36" s="77">
        <f t="shared" si="2"/>
        <v>11809.992962702318</v>
      </c>
      <c r="K36" s="78"/>
    </row>
    <row r="37" spans="1:11" x14ac:dyDescent="0.2">
      <c r="A37" s="6"/>
      <c r="B37" s="79"/>
      <c r="C37" s="80" t="s">
        <v>54</v>
      </c>
      <c r="D37" s="81">
        <f t="shared" ref="D37:J37" si="3">D31</f>
        <v>393.66643209007702</v>
      </c>
      <c r="E37" s="81">
        <f t="shared" si="3"/>
        <v>984.1660802251929</v>
      </c>
      <c r="F37" s="81">
        <f t="shared" si="3"/>
        <v>1574.6657283603092</v>
      </c>
      <c r="G37" s="81">
        <f t="shared" si="3"/>
        <v>2165.1653764954244</v>
      </c>
      <c r="H37" s="81">
        <f t="shared" si="3"/>
        <v>2755.6650246305408</v>
      </c>
      <c r="I37" s="81">
        <f t="shared" si="3"/>
        <v>3346.1646727656571</v>
      </c>
      <c r="J37" s="81">
        <f t="shared" si="3"/>
        <v>3936.6643209007725</v>
      </c>
      <c r="K37" s="82"/>
    </row>
    <row r="38" spans="1:11" ht="11.4" x14ac:dyDescent="0.2">
      <c r="A38" s="11"/>
      <c r="B38" s="83"/>
      <c r="C38" s="84" t="s">
        <v>55</v>
      </c>
      <c r="D38" s="85">
        <f t="shared" ref="D38:J38" si="4">D37/100*20</f>
        <v>78.73328641801541</v>
      </c>
      <c r="E38" s="86">
        <f t="shared" si="4"/>
        <v>196.8332160450386</v>
      </c>
      <c r="F38" s="86">
        <f t="shared" si="4"/>
        <v>314.93314567206187</v>
      </c>
      <c r="G38" s="86">
        <f t="shared" si="4"/>
        <v>433.03307529908489</v>
      </c>
      <c r="H38" s="86">
        <f t="shared" si="4"/>
        <v>551.13300492610824</v>
      </c>
      <c r="I38" s="86">
        <f t="shared" si="4"/>
        <v>669.23293455313137</v>
      </c>
      <c r="J38" s="86">
        <f t="shared" si="4"/>
        <v>787.3328641801545</v>
      </c>
      <c r="K38" s="82"/>
    </row>
    <row r="39" spans="1:11" ht="13.2" x14ac:dyDescent="0.25">
      <c r="A39" s="19"/>
      <c r="B39" s="87"/>
      <c r="C39" s="88" t="s">
        <v>56</v>
      </c>
      <c r="D39" s="85">
        <f t="shared" ref="D39:J39" si="5">D37/100*40</f>
        <v>157.46657283603082</v>
      </c>
      <c r="E39" s="86">
        <f t="shared" si="5"/>
        <v>393.66643209007719</v>
      </c>
      <c r="F39" s="86">
        <f t="shared" si="5"/>
        <v>629.86629134412374</v>
      </c>
      <c r="G39" s="86">
        <f t="shared" si="5"/>
        <v>866.06615059816977</v>
      </c>
      <c r="H39" s="86">
        <f t="shared" si="5"/>
        <v>1102.2660098522165</v>
      </c>
      <c r="I39" s="86">
        <f t="shared" si="5"/>
        <v>1338.4658691062627</v>
      </c>
      <c r="J39" s="86">
        <f t="shared" si="5"/>
        <v>1574.665728360309</v>
      </c>
      <c r="K39" s="82"/>
    </row>
    <row r="40" spans="1:11" ht="11.4" x14ac:dyDescent="0.2">
      <c r="A40" s="19"/>
      <c r="B40" s="89"/>
      <c r="C40" s="84" t="s">
        <v>57</v>
      </c>
      <c r="D40" s="85">
        <f t="shared" ref="D40:J40" si="6">D37/100*40</f>
        <v>157.46657283603082</v>
      </c>
      <c r="E40" s="86">
        <f t="shared" si="6"/>
        <v>393.66643209007719</v>
      </c>
      <c r="F40" s="86">
        <f t="shared" si="6"/>
        <v>629.86629134412374</v>
      </c>
      <c r="G40" s="86">
        <f t="shared" si="6"/>
        <v>866.06615059816977</v>
      </c>
      <c r="H40" s="86">
        <f t="shared" si="6"/>
        <v>1102.2660098522165</v>
      </c>
      <c r="I40" s="86">
        <f t="shared" si="6"/>
        <v>1338.4658691062627</v>
      </c>
      <c r="J40" s="86">
        <f t="shared" si="6"/>
        <v>1574.665728360309</v>
      </c>
      <c r="K40" s="82"/>
    </row>
    <row r="41" spans="1:11" s="96" customFormat="1" ht="11.4" x14ac:dyDescent="0.2">
      <c r="A41" s="90"/>
      <c r="B41" s="91"/>
      <c r="C41" s="92" t="s">
        <v>58</v>
      </c>
      <c r="D41" s="93">
        <f>D37/100*4</f>
        <v>15.746657283603081</v>
      </c>
      <c r="E41" s="94">
        <f>E37/100*5</f>
        <v>49.208304011259649</v>
      </c>
      <c r="F41" s="94">
        <f>F37/100*6</f>
        <v>94.479943701618552</v>
      </c>
      <c r="G41" s="94">
        <f>F37/100*7</f>
        <v>110.22660098522164</v>
      </c>
      <c r="H41" s="94">
        <f>F37/100*8</f>
        <v>125.97325826882474</v>
      </c>
      <c r="I41" s="94">
        <f>F37/100*9</f>
        <v>141.71991555242784</v>
      </c>
      <c r="J41" s="94">
        <f>F37/100*10</f>
        <v>157.46657283603093</v>
      </c>
      <c r="K41" s="95"/>
    </row>
    <row r="42" spans="1:11" ht="11.4" x14ac:dyDescent="0.2">
      <c r="A42" s="19"/>
      <c r="B42" s="89"/>
      <c r="C42" s="97" t="s">
        <v>59</v>
      </c>
      <c r="D42" s="98">
        <f t="shared" ref="D42:J42" si="7">D37+D41</f>
        <v>409.41308937368012</v>
      </c>
      <c r="E42" s="99">
        <f t="shared" si="7"/>
        <v>1033.3743842364524</v>
      </c>
      <c r="F42" s="99">
        <f t="shared" si="7"/>
        <v>1669.1456720619278</v>
      </c>
      <c r="G42" s="99">
        <f t="shared" si="7"/>
        <v>2275.3919774806459</v>
      </c>
      <c r="H42" s="99">
        <f t="shared" si="7"/>
        <v>2881.6382828993655</v>
      </c>
      <c r="I42" s="99">
        <f t="shared" si="7"/>
        <v>3487.8845883180848</v>
      </c>
      <c r="J42" s="99">
        <f t="shared" si="7"/>
        <v>4094.1308937368035</v>
      </c>
      <c r="K42" s="100"/>
    </row>
    <row r="43" spans="1:11" ht="11.4" x14ac:dyDescent="0.2">
      <c r="A43" s="19"/>
      <c r="B43" s="101"/>
      <c r="C43" s="102" t="s">
        <v>60</v>
      </c>
      <c r="D43" s="103">
        <f>D35*D28</f>
        <v>472.39971850809241</v>
      </c>
      <c r="E43" s="103">
        <f t="shared" ref="E43:J43" si="8">E35*E28</f>
        <v>1476.2491203377895</v>
      </c>
      <c r="F43" s="103">
        <f t="shared" si="8"/>
        <v>2834.3983110485565</v>
      </c>
      <c r="G43" s="103">
        <f t="shared" si="8"/>
        <v>4546.8472906403913</v>
      </c>
      <c r="H43" s="103">
        <f t="shared" si="8"/>
        <v>6613.5960591132971</v>
      </c>
      <c r="I43" s="103">
        <f t="shared" si="8"/>
        <v>9034.6446164672743</v>
      </c>
      <c r="J43" s="103">
        <f t="shared" si="8"/>
        <v>11809.992962702318</v>
      </c>
      <c r="K43" s="104"/>
    </row>
    <row r="44" spans="1:11" ht="11.4" x14ac:dyDescent="0.2">
      <c r="A44" s="19"/>
      <c r="B44" s="101"/>
      <c r="C44" s="102" t="s">
        <v>61</v>
      </c>
      <c r="D44" s="105">
        <f>D35+D43</f>
        <v>12282.392681210402</v>
      </c>
      <c r="E44" s="105">
        <f t="shared" ref="E44:J44" si="9">E35+E43</f>
        <v>31001.231527093576</v>
      </c>
      <c r="F44" s="105">
        <f t="shared" si="9"/>
        <v>50074.370161857834</v>
      </c>
      <c r="G44" s="105">
        <f t="shared" si="9"/>
        <v>69501.808585503124</v>
      </c>
      <c r="H44" s="105">
        <f t="shared" si="9"/>
        <v>89283.546798029507</v>
      </c>
      <c r="I44" s="105">
        <f t="shared" si="9"/>
        <v>109419.584799437</v>
      </c>
      <c r="J44" s="105">
        <f t="shared" si="9"/>
        <v>129909.92258972549</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140.59515431788478</v>
      </c>
      <c r="F46" s="114">
        <f>E46*C7</f>
        <v>1968.3321604503869</v>
      </c>
      <c r="G46" s="115"/>
      <c r="H46" s="114">
        <f>F46*C8</f>
        <v>59049.964813511608</v>
      </c>
      <c r="I46" s="116">
        <f>E26</f>
        <v>23619.985925404642</v>
      </c>
      <c r="J46" s="117">
        <f>F26</f>
        <v>35429.978888106969</v>
      </c>
      <c r="K46" s="19"/>
    </row>
    <row r="47" spans="1:11" ht="13.8" thickBot="1" x14ac:dyDescent="0.3">
      <c r="A47" s="118" t="str">
        <f t="shared" ref="A47:B49" si="10">A6</f>
        <v>Per Month /US$</v>
      </c>
      <c r="B47" s="119">
        <f t="shared" si="10"/>
        <v>199.78571428571428</v>
      </c>
      <c r="C47" s="27">
        <v>1</v>
      </c>
      <c r="D47" s="120"/>
      <c r="E47" s="121"/>
      <c r="F47" s="121"/>
      <c r="G47" s="122"/>
      <c r="H47" s="123" t="s">
        <v>11</v>
      </c>
      <c r="I47" s="124" t="s">
        <v>20</v>
      </c>
      <c r="J47" s="124" t="s">
        <v>13</v>
      </c>
      <c r="K47" s="25"/>
    </row>
    <row r="48" spans="1:11" ht="13.8" thickBot="1" x14ac:dyDescent="0.3">
      <c r="A48" s="118" t="str">
        <f t="shared" si="10"/>
        <v>Per Year /US$</v>
      </c>
      <c r="B48" s="119">
        <f t="shared" si="10"/>
        <v>2797</v>
      </c>
      <c r="C48" s="27">
        <v>14</v>
      </c>
      <c r="D48" s="125"/>
      <c r="E48" s="126"/>
      <c r="F48" s="126"/>
      <c r="G48" s="126"/>
      <c r="H48" s="127"/>
      <c r="I48" s="127"/>
      <c r="J48" s="127"/>
      <c r="K48" s="44"/>
    </row>
    <row r="49" spans="1:11" ht="13.8" thickBot="1" x14ac:dyDescent="0.3">
      <c r="A49" s="118" t="str">
        <f t="shared" si="10"/>
        <v>Per 30 Years /US$</v>
      </c>
      <c r="B49" s="119">
        <f t="shared" si="10"/>
        <v>83910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84.357092590730872</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25.307127777219264</v>
      </c>
      <c r="E52" s="39">
        <f>F10/100*15</f>
        <v>12.653563888609632</v>
      </c>
      <c r="F52" s="39">
        <f>F10/100*10</f>
        <v>8.4357092590730876</v>
      </c>
      <c r="G52" s="39">
        <f>F10/100*15</f>
        <v>12.653563888609632</v>
      </c>
      <c r="H52" s="39">
        <f>F10/100*8</f>
        <v>6.74856740725847</v>
      </c>
      <c r="I52" s="39">
        <f>F10/100*6</f>
        <v>5.0614255554438525</v>
      </c>
      <c r="J52" s="39">
        <f>F10/100*6</f>
        <v>5.0614255554438525</v>
      </c>
      <c r="K52" s="39">
        <f>F10/100*10</f>
        <v>8.4357092590730876</v>
      </c>
    </row>
    <row r="53" spans="1:11" x14ac:dyDescent="0.2">
      <c r="A53" s="138"/>
      <c r="B53" s="139"/>
      <c r="C53" s="38" t="s">
        <v>26</v>
      </c>
      <c r="D53" s="39">
        <f t="shared" ref="D53:K53" si="11">D52*2</f>
        <v>50.614255554438529</v>
      </c>
      <c r="E53" s="39">
        <f t="shared" si="11"/>
        <v>25.307127777219264</v>
      </c>
      <c r="F53" s="39">
        <f t="shared" si="11"/>
        <v>16.871418518146175</v>
      </c>
      <c r="G53" s="39">
        <f t="shared" si="11"/>
        <v>25.307127777219264</v>
      </c>
      <c r="H53" s="39">
        <f t="shared" si="11"/>
        <v>13.49713481451694</v>
      </c>
      <c r="I53" s="39">
        <f t="shared" si="11"/>
        <v>10.122851110887705</v>
      </c>
      <c r="J53" s="39">
        <f t="shared" si="11"/>
        <v>10.122851110887705</v>
      </c>
      <c r="K53" s="39">
        <f t="shared" si="11"/>
        <v>16.871418518146175</v>
      </c>
    </row>
    <row r="54" spans="1:11" x14ac:dyDescent="0.2">
      <c r="A54" s="138"/>
      <c r="B54" s="139"/>
      <c r="C54" s="38" t="s">
        <v>27</v>
      </c>
      <c r="D54" s="39">
        <f t="shared" ref="D54:K54" si="12">D52*3</f>
        <v>75.921383331657793</v>
      </c>
      <c r="E54" s="39">
        <f t="shared" si="12"/>
        <v>37.960691665828897</v>
      </c>
      <c r="F54" s="39">
        <f t="shared" si="12"/>
        <v>25.307127777219264</v>
      </c>
      <c r="G54" s="39">
        <f t="shared" si="12"/>
        <v>37.960691665828897</v>
      </c>
      <c r="H54" s="39">
        <f t="shared" si="12"/>
        <v>20.24570222177541</v>
      </c>
      <c r="I54" s="39">
        <f t="shared" si="12"/>
        <v>15.184276666331558</v>
      </c>
      <c r="J54" s="39">
        <f t="shared" si="12"/>
        <v>15.184276666331558</v>
      </c>
      <c r="K54" s="39">
        <f t="shared" si="12"/>
        <v>25.307127777219264</v>
      </c>
    </row>
    <row r="55" spans="1:11" x14ac:dyDescent="0.2">
      <c r="A55" s="138"/>
      <c r="B55" s="139"/>
      <c r="C55" s="38" t="s">
        <v>28</v>
      </c>
      <c r="D55" s="39">
        <f t="shared" ref="D55:K55" si="13">D52*6</f>
        <v>151.84276666331559</v>
      </c>
      <c r="E55" s="39">
        <f t="shared" si="13"/>
        <v>75.921383331657793</v>
      </c>
      <c r="F55" s="39">
        <f t="shared" si="13"/>
        <v>50.614255554438529</v>
      </c>
      <c r="G55" s="39">
        <f t="shared" si="13"/>
        <v>75.921383331657793</v>
      </c>
      <c r="H55" s="39">
        <f t="shared" si="13"/>
        <v>40.49140444355082</v>
      </c>
      <c r="I55" s="39">
        <f t="shared" si="13"/>
        <v>30.368553332663115</v>
      </c>
      <c r="J55" s="39">
        <f t="shared" si="13"/>
        <v>30.368553332663115</v>
      </c>
      <c r="K55" s="39">
        <f t="shared" si="13"/>
        <v>50.614255554438529</v>
      </c>
    </row>
    <row r="56" spans="1:11" x14ac:dyDescent="0.2">
      <c r="A56" s="138"/>
      <c r="B56" s="139"/>
      <c r="C56" s="38" t="s">
        <v>29</v>
      </c>
      <c r="D56" s="39">
        <f t="shared" ref="D56:K56" si="14">D52*12</f>
        <v>303.68553332663117</v>
      </c>
      <c r="E56" s="39">
        <f t="shared" si="14"/>
        <v>151.84276666331559</v>
      </c>
      <c r="F56" s="39">
        <f t="shared" si="14"/>
        <v>101.22851110887706</v>
      </c>
      <c r="G56" s="39">
        <f t="shared" si="14"/>
        <v>151.84276666331559</v>
      </c>
      <c r="H56" s="39">
        <f t="shared" si="14"/>
        <v>80.98280888710164</v>
      </c>
      <c r="I56" s="39">
        <f t="shared" si="14"/>
        <v>60.73710666532623</v>
      </c>
      <c r="J56" s="39">
        <f t="shared" si="14"/>
        <v>60.73710666532623</v>
      </c>
      <c r="K56" s="39">
        <f t="shared" si="14"/>
        <v>101.22851110887706</v>
      </c>
    </row>
    <row r="57" spans="1:11" x14ac:dyDescent="0.2">
      <c r="A57" s="138"/>
      <c r="B57" s="139"/>
      <c r="C57" s="40" t="s">
        <v>30</v>
      </c>
      <c r="D57" s="140">
        <f t="shared" ref="D57:K57" si="15">D52*14</f>
        <v>354.29978888106973</v>
      </c>
      <c r="E57" s="140">
        <f t="shared" si="15"/>
        <v>177.14989444053487</v>
      </c>
      <c r="F57" s="140">
        <f t="shared" si="15"/>
        <v>118.09992962702323</v>
      </c>
      <c r="G57" s="140">
        <f t="shared" si="15"/>
        <v>177.14989444053487</v>
      </c>
      <c r="H57" s="140">
        <f t="shared" si="15"/>
        <v>94.479943701618581</v>
      </c>
      <c r="I57" s="140">
        <f t="shared" si="15"/>
        <v>70.859957776213932</v>
      </c>
      <c r="J57" s="140">
        <f t="shared" si="15"/>
        <v>70.859957776213932</v>
      </c>
      <c r="K57" s="140">
        <f t="shared" si="15"/>
        <v>118.09992962702323</v>
      </c>
    </row>
    <row r="58" spans="1:11" x14ac:dyDescent="0.2">
      <c r="A58" s="138"/>
      <c r="B58" s="139"/>
      <c r="C58" s="38" t="s">
        <v>31</v>
      </c>
      <c r="D58" s="39">
        <f t="shared" ref="D58:K58" si="16">D57*2</f>
        <v>708.59957776213946</v>
      </c>
      <c r="E58" s="39">
        <f t="shared" si="16"/>
        <v>354.29978888106973</v>
      </c>
      <c r="F58" s="39">
        <f t="shared" si="16"/>
        <v>236.19985925404646</v>
      </c>
      <c r="G58" s="39">
        <f t="shared" si="16"/>
        <v>354.29978888106973</v>
      </c>
      <c r="H58" s="39">
        <f t="shared" si="16"/>
        <v>188.95988740323716</v>
      </c>
      <c r="I58" s="39">
        <f t="shared" si="16"/>
        <v>141.71991555242786</v>
      </c>
      <c r="J58" s="39">
        <f t="shared" si="16"/>
        <v>141.71991555242786</v>
      </c>
      <c r="K58" s="39">
        <f t="shared" si="16"/>
        <v>236.19985925404646</v>
      </c>
    </row>
    <row r="59" spans="1:11" x14ac:dyDescent="0.2">
      <c r="A59" s="138"/>
      <c r="B59" s="139"/>
      <c r="C59" s="38" t="s">
        <v>32</v>
      </c>
      <c r="D59" s="39">
        <f t="shared" ref="D59:K59" si="17">D58+D57</f>
        <v>1062.8993666432093</v>
      </c>
      <c r="E59" s="39">
        <f t="shared" si="17"/>
        <v>531.44968332160465</v>
      </c>
      <c r="F59" s="39">
        <f t="shared" si="17"/>
        <v>354.29978888106967</v>
      </c>
      <c r="G59" s="39">
        <f t="shared" si="17"/>
        <v>531.44968332160465</v>
      </c>
      <c r="H59" s="39">
        <f t="shared" si="17"/>
        <v>283.43983110485573</v>
      </c>
      <c r="I59" s="39">
        <f t="shared" si="17"/>
        <v>212.57987332864178</v>
      </c>
      <c r="J59" s="39">
        <f t="shared" si="17"/>
        <v>212.57987332864178</v>
      </c>
      <c r="K59" s="39">
        <f t="shared" si="17"/>
        <v>354.29978888106967</v>
      </c>
    </row>
    <row r="60" spans="1:11" x14ac:dyDescent="0.2">
      <c r="A60" s="138"/>
      <c r="B60" s="139"/>
      <c r="C60" s="38" t="s">
        <v>33</v>
      </c>
      <c r="D60" s="39">
        <f>D58+D58</f>
        <v>1417.1991555242789</v>
      </c>
      <c r="E60" s="39">
        <f t="shared" ref="E60:K60" si="18">E59+E57</f>
        <v>708.59957776213946</v>
      </c>
      <c r="F60" s="39">
        <f t="shared" si="18"/>
        <v>472.39971850809292</v>
      </c>
      <c r="G60" s="39">
        <f t="shared" si="18"/>
        <v>708.59957776213946</v>
      </c>
      <c r="H60" s="39">
        <f t="shared" si="18"/>
        <v>377.91977480647432</v>
      </c>
      <c r="I60" s="39">
        <f t="shared" si="18"/>
        <v>283.43983110485573</v>
      </c>
      <c r="J60" s="39">
        <f t="shared" si="18"/>
        <v>283.43983110485573</v>
      </c>
      <c r="K60" s="39">
        <f t="shared" si="18"/>
        <v>472.39971850809292</v>
      </c>
    </row>
    <row r="61" spans="1:11" x14ac:dyDescent="0.2">
      <c r="A61" s="138"/>
      <c r="B61" s="139"/>
      <c r="C61" s="38" t="s">
        <v>34</v>
      </c>
      <c r="D61" s="39">
        <f>D59+D58</f>
        <v>1771.4989444053488</v>
      </c>
      <c r="E61" s="39">
        <f t="shared" ref="E61:K61" si="19">E60+E57</f>
        <v>885.74947220267427</v>
      </c>
      <c r="F61" s="39">
        <f t="shared" si="19"/>
        <v>590.4996481351161</v>
      </c>
      <c r="G61" s="39">
        <f t="shared" si="19"/>
        <v>885.74947220267427</v>
      </c>
      <c r="H61" s="39">
        <f t="shared" si="19"/>
        <v>472.39971850809292</v>
      </c>
      <c r="I61" s="39">
        <f t="shared" si="19"/>
        <v>354.29978888106967</v>
      </c>
      <c r="J61" s="39">
        <f t="shared" si="19"/>
        <v>354.29978888106967</v>
      </c>
      <c r="K61" s="39">
        <f t="shared" si="19"/>
        <v>590.4996481351161</v>
      </c>
    </row>
    <row r="62" spans="1:11" x14ac:dyDescent="0.2">
      <c r="A62" s="138"/>
      <c r="B62" s="139"/>
      <c r="C62" s="38" t="s">
        <v>35</v>
      </c>
      <c r="D62" s="39">
        <f>D59+D59</f>
        <v>2125.7987332864186</v>
      </c>
      <c r="E62" s="39">
        <f t="shared" ref="E62:K62" si="20">E61+E57</f>
        <v>1062.8993666432091</v>
      </c>
      <c r="F62" s="39">
        <f t="shared" si="20"/>
        <v>708.59957776213935</v>
      </c>
      <c r="G62" s="39">
        <f t="shared" si="20"/>
        <v>1062.8993666432091</v>
      </c>
      <c r="H62" s="39">
        <f t="shared" si="20"/>
        <v>566.87966220971146</v>
      </c>
      <c r="I62" s="39">
        <f t="shared" si="20"/>
        <v>425.15974665728362</v>
      </c>
      <c r="J62" s="39">
        <f t="shared" si="20"/>
        <v>425.15974665728362</v>
      </c>
      <c r="K62" s="39">
        <f t="shared" si="20"/>
        <v>708.59957776213935</v>
      </c>
    </row>
    <row r="63" spans="1:11" x14ac:dyDescent="0.2">
      <c r="A63" s="138"/>
      <c r="B63" s="139"/>
      <c r="C63" s="38" t="s">
        <v>36</v>
      </c>
      <c r="D63" s="39">
        <f>D59+D60</f>
        <v>2480.0985221674882</v>
      </c>
      <c r="E63" s="39">
        <f t="shared" ref="E63:K63" si="21">E62+E57</f>
        <v>1240.0492610837439</v>
      </c>
      <c r="F63" s="39">
        <f t="shared" si="21"/>
        <v>826.69950738916259</v>
      </c>
      <c r="G63" s="39">
        <f t="shared" si="21"/>
        <v>1240.0492610837439</v>
      </c>
      <c r="H63" s="39">
        <f t="shared" si="21"/>
        <v>661.35960591133005</v>
      </c>
      <c r="I63" s="39">
        <f t="shared" si="21"/>
        <v>496.01970443349757</v>
      </c>
      <c r="J63" s="39">
        <f t="shared" si="21"/>
        <v>496.01970443349757</v>
      </c>
      <c r="K63" s="39">
        <f t="shared" si="21"/>
        <v>826.69950738916259</v>
      </c>
    </row>
    <row r="64" spans="1:11" x14ac:dyDescent="0.2">
      <c r="A64" s="138"/>
      <c r="B64" s="139"/>
      <c r="C64" s="38" t="s">
        <v>37</v>
      </c>
      <c r="D64" s="39">
        <f t="shared" ref="D64:K64" si="22">D63+D57</f>
        <v>2834.3983110485578</v>
      </c>
      <c r="E64" s="39">
        <f t="shared" si="22"/>
        <v>1417.1991555242787</v>
      </c>
      <c r="F64" s="39">
        <f t="shared" si="22"/>
        <v>944.79943701618583</v>
      </c>
      <c r="G64" s="39">
        <f t="shared" si="22"/>
        <v>1417.1991555242787</v>
      </c>
      <c r="H64" s="39">
        <f t="shared" si="22"/>
        <v>755.83954961294864</v>
      </c>
      <c r="I64" s="39">
        <f t="shared" si="22"/>
        <v>566.87966220971146</v>
      </c>
      <c r="J64" s="39">
        <f t="shared" si="22"/>
        <v>566.87966220971146</v>
      </c>
      <c r="K64" s="39">
        <f t="shared" si="22"/>
        <v>944.79943701618583</v>
      </c>
    </row>
    <row r="65" spans="1:11" x14ac:dyDescent="0.2">
      <c r="A65" s="138"/>
      <c r="B65" s="139"/>
      <c r="C65" s="38" t="s">
        <v>38</v>
      </c>
      <c r="D65" s="39">
        <f t="shared" ref="D65:K65" si="23">D64+D57</f>
        <v>3188.6980999296275</v>
      </c>
      <c r="E65" s="39">
        <f t="shared" si="23"/>
        <v>1594.3490499648135</v>
      </c>
      <c r="F65" s="39">
        <f t="shared" si="23"/>
        <v>1062.8993666432091</v>
      </c>
      <c r="G65" s="39">
        <f t="shared" si="23"/>
        <v>1594.3490499648135</v>
      </c>
      <c r="H65" s="39">
        <f t="shared" si="23"/>
        <v>850.31949331456724</v>
      </c>
      <c r="I65" s="39">
        <f t="shared" si="23"/>
        <v>637.7396199859254</v>
      </c>
      <c r="J65" s="39">
        <f t="shared" si="23"/>
        <v>637.7396199859254</v>
      </c>
      <c r="K65" s="39">
        <f t="shared" si="23"/>
        <v>1062.8993666432091</v>
      </c>
    </row>
    <row r="66" spans="1:11" x14ac:dyDescent="0.2">
      <c r="A66" s="138"/>
      <c r="B66" s="139"/>
      <c r="C66" s="38" t="s">
        <v>39</v>
      </c>
      <c r="D66" s="39">
        <f t="shared" ref="D66:K66" si="24">D65+D57</f>
        <v>3542.9978888106971</v>
      </c>
      <c r="E66" s="39">
        <f t="shared" si="24"/>
        <v>1771.4989444053483</v>
      </c>
      <c r="F66" s="39">
        <f t="shared" si="24"/>
        <v>1180.9992962702322</v>
      </c>
      <c r="G66" s="39">
        <f t="shared" si="24"/>
        <v>1771.4989444053483</v>
      </c>
      <c r="H66" s="39">
        <f t="shared" si="24"/>
        <v>944.79943701618583</v>
      </c>
      <c r="I66" s="39">
        <f t="shared" si="24"/>
        <v>708.59957776213935</v>
      </c>
      <c r="J66" s="39">
        <f t="shared" si="24"/>
        <v>708.59957776213935</v>
      </c>
      <c r="K66" s="39">
        <f t="shared" si="24"/>
        <v>1180.9992962702322</v>
      </c>
    </row>
    <row r="67" spans="1:11" x14ac:dyDescent="0.2">
      <c r="A67" s="138"/>
      <c r="B67" s="139"/>
      <c r="C67" s="38" t="s">
        <v>40</v>
      </c>
      <c r="D67" s="39">
        <f t="shared" ref="D67:K67" si="25">D66*2</f>
        <v>7085.9957776213942</v>
      </c>
      <c r="E67" s="39">
        <f t="shared" si="25"/>
        <v>3542.9978888106966</v>
      </c>
      <c r="F67" s="39">
        <f t="shared" si="25"/>
        <v>2361.9985925404644</v>
      </c>
      <c r="G67" s="39">
        <f t="shared" si="25"/>
        <v>3542.9978888106966</v>
      </c>
      <c r="H67" s="39">
        <f t="shared" si="25"/>
        <v>1889.5988740323717</v>
      </c>
      <c r="I67" s="39">
        <f t="shared" si="25"/>
        <v>1417.1991555242787</v>
      </c>
      <c r="J67" s="39">
        <f t="shared" si="25"/>
        <v>1417.1991555242787</v>
      </c>
      <c r="K67" s="39">
        <f t="shared" si="25"/>
        <v>2361.9985925404644</v>
      </c>
    </row>
    <row r="68" spans="1:11" x14ac:dyDescent="0.2">
      <c r="A68" s="130"/>
      <c r="B68" s="106"/>
      <c r="C68" s="42" t="s">
        <v>41</v>
      </c>
      <c r="D68" s="39">
        <f t="shared" ref="D68:K68" si="26">D67+D66</f>
        <v>10628.993666432092</v>
      </c>
      <c r="E68" s="39">
        <f t="shared" si="26"/>
        <v>5314.4968332160452</v>
      </c>
      <c r="F68" s="39">
        <f t="shared" si="26"/>
        <v>3542.9978888106966</v>
      </c>
      <c r="G68" s="39">
        <f t="shared" si="26"/>
        <v>5314.4968332160452</v>
      </c>
      <c r="H68" s="39">
        <f t="shared" si="26"/>
        <v>2834.3983110485574</v>
      </c>
      <c r="I68" s="39">
        <f t="shared" si="26"/>
        <v>2125.7987332864182</v>
      </c>
      <c r="J68" s="39">
        <f t="shared" si="26"/>
        <v>2125.7987332864182</v>
      </c>
      <c r="K68" s="39">
        <f t="shared" si="26"/>
        <v>3542.9978888106966</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115"/>
  <sheetViews>
    <sheetView topLeftCell="A5"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Mauritania</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92</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131.99959786870414</v>
      </c>
      <c r="F5" s="15">
        <f>E5*14</f>
        <v>1847.9943701618581</v>
      </c>
      <c r="G5" s="16">
        <v>1</v>
      </c>
      <c r="H5" s="15">
        <f>F5*30</f>
        <v>55439.831104855744</v>
      </c>
      <c r="I5" s="17">
        <f>E26</f>
        <v>22175.932441942299</v>
      </c>
      <c r="J5" s="18">
        <f>F26</f>
        <v>33263.898662913445</v>
      </c>
      <c r="K5" s="19"/>
    </row>
    <row r="6" spans="1:11" ht="13.2" x14ac:dyDescent="0.25">
      <c r="A6" s="151" t="s">
        <v>9</v>
      </c>
      <c r="B6" s="159">
        <f>D5*C6</f>
        <v>187.57142857142858</v>
      </c>
      <c r="C6" s="233">
        <f>B7/C7</f>
        <v>187.57142857142858</v>
      </c>
      <c r="D6" s="20" t="s">
        <v>10</v>
      </c>
      <c r="E6" s="21"/>
      <c r="F6" s="21"/>
      <c r="G6" s="22">
        <v>39706</v>
      </c>
      <c r="H6" s="23" t="s">
        <v>11</v>
      </c>
      <c r="I6" s="24" t="s">
        <v>12</v>
      </c>
      <c r="J6" s="24" t="s">
        <v>13</v>
      </c>
      <c r="K6" s="25"/>
    </row>
    <row r="7" spans="1:11" ht="14.4" x14ac:dyDescent="0.3">
      <c r="A7" s="162" t="s">
        <v>14</v>
      </c>
      <c r="B7" s="26">
        <v>2626</v>
      </c>
      <c r="C7" s="27">
        <v>14</v>
      </c>
      <c r="D7"/>
      <c r="E7" s="28"/>
      <c r="F7"/>
      <c r="G7" s="29">
        <v>1.421</v>
      </c>
      <c r="H7"/>
      <c r="I7" s="30"/>
      <c r="J7"/>
      <c r="K7" s="31"/>
    </row>
    <row r="8" spans="1:11" ht="13.8" thickBot="1" x14ac:dyDescent="0.3">
      <c r="A8" s="150" t="s">
        <v>15</v>
      </c>
      <c r="B8" s="32">
        <f>B7*C8</f>
        <v>78780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131.99959786870414</v>
      </c>
      <c r="E10" s="39">
        <f>D10/100*40</f>
        <v>52.799839147481656</v>
      </c>
      <c r="F10" s="153">
        <f>D10/100*60</f>
        <v>79.19975872122248</v>
      </c>
      <c r="G10" s="155" t="s">
        <v>25</v>
      </c>
      <c r="H10" s="144">
        <f>E10/100*35</f>
        <v>18.479943701618577</v>
      </c>
      <c r="I10" s="39">
        <f>E10/100*10</f>
        <v>5.2799839147481649</v>
      </c>
      <c r="J10" s="39">
        <f>E10/100*10</f>
        <v>5.2799839147481649</v>
      </c>
      <c r="K10" s="39">
        <f>E10/100*45</f>
        <v>23.759927616366745</v>
      </c>
    </row>
    <row r="11" spans="1:11" x14ac:dyDescent="0.2">
      <c r="B11" s="19"/>
      <c r="C11" s="149" t="s">
        <v>26</v>
      </c>
      <c r="D11" s="144">
        <f>D10*2</f>
        <v>263.99919573740829</v>
      </c>
      <c r="E11" s="39">
        <f>E10*2</f>
        <v>105.59967829496331</v>
      </c>
      <c r="F11" s="153">
        <f>F10*2</f>
        <v>158.39951744244496</v>
      </c>
      <c r="G11" s="155" t="s">
        <v>26</v>
      </c>
      <c r="H11" s="144">
        <f>H10*2</f>
        <v>36.959887403237154</v>
      </c>
      <c r="I11" s="39">
        <f>I10*2</f>
        <v>10.55996782949633</v>
      </c>
      <c r="J11" s="39">
        <f>J10*2</f>
        <v>10.55996782949633</v>
      </c>
      <c r="K11" s="39">
        <f>K10*2</f>
        <v>47.519855232733491</v>
      </c>
    </row>
    <row r="12" spans="1:11" ht="14.4" x14ac:dyDescent="0.3">
      <c r="A12" s="145"/>
      <c r="B12" s="19"/>
      <c r="C12" s="149" t="s">
        <v>27</v>
      </c>
      <c r="D12" s="144">
        <f>D10*3</f>
        <v>395.99879360611243</v>
      </c>
      <c r="E12" s="39">
        <f>E10*3</f>
        <v>158.39951744244496</v>
      </c>
      <c r="F12" s="153">
        <f>F10*3</f>
        <v>237.59927616366744</v>
      </c>
      <c r="G12" s="155" t="s">
        <v>27</v>
      </c>
      <c r="H12" s="144">
        <f>H10*3</f>
        <v>55.439831104855728</v>
      </c>
      <c r="I12" s="39">
        <f>I10*3</f>
        <v>15.839951744244495</v>
      </c>
      <c r="J12" s="39">
        <f>J10*3</f>
        <v>15.839951744244495</v>
      </c>
      <c r="K12" s="39">
        <f>K10*3</f>
        <v>71.279782849100229</v>
      </c>
    </row>
    <row r="13" spans="1:11" x14ac:dyDescent="0.2">
      <c r="B13" s="19"/>
      <c r="C13" s="149" t="s">
        <v>28</v>
      </c>
      <c r="D13" s="144">
        <f>D10*6</f>
        <v>791.99758721222486</v>
      </c>
      <c r="E13" s="39">
        <f>E10*6</f>
        <v>316.79903488488992</v>
      </c>
      <c r="F13" s="153">
        <f>F10*6</f>
        <v>475.19855232733488</v>
      </c>
      <c r="G13" s="155" t="s">
        <v>28</v>
      </c>
      <c r="H13" s="144">
        <f>H10*6</f>
        <v>110.87966220971146</v>
      </c>
      <c r="I13" s="39">
        <f>I10*6</f>
        <v>31.679903488488989</v>
      </c>
      <c r="J13" s="39">
        <f>J10*6</f>
        <v>31.679903488488989</v>
      </c>
      <c r="K13" s="39">
        <f>K10*6</f>
        <v>142.55956569820046</v>
      </c>
    </row>
    <row r="14" spans="1:11" x14ac:dyDescent="0.2">
      <c r="A14" s="157"/>
      <c r="B14" s="147"/>
      <c r="C14" s="149" t="s">
        <v>29</v>
      </c>
      <c r="D14" s="144">
        <f>D10*12</f>
        <v>1583.9951744244497</v>
      </c>
      <c r="E14" s="39">
        <f>E10*12</f>
        <v>633.59806976977984</v>
      </c>
      <c r="F14" s="153">
        <f>F10*12</f>
        <v>950.39710465466976</v>
      </c>
      <c r="G14" s="155" t="s">
        <v>29</v>
      </c>
      <c r="H14" s="144">
        <f>H10*12</f>
        <v>221.75932441942291</v>
      </c>
      <c r="I14" s="39">
        <f>I10*12</f>
        <v>63.359806976977978</v>
      </c>
      <c r="J14" s="39">
        <f>J10*12</f>
        <v>63.359806976977978</v>
      </c>
      <c r="K14" s="39">
        <f>K10*12</f>
        <v>285.11913139640092</v>
      </c>
    </row>
    <row r="15" spans="1:11" x14ac:dyDescent="0.2">
      <c r="A15" s="157"/>
      <c r="B15" s="158"/>
      <c r="C15" s="160" t="s">
        <v>30</v>
      </c>
      <c r="D15" s="156">
        <f>D10*14</f>
        <v>1847.9943701618581</v>
      </c>
      <c r="E15" s="41">
        <f>E10*14</f>
        <v>739.19774806474322</v>
      </c>
      <c r="F15" s="141">
        <f>F10*14</f>
        <v>1108.7966220971148</v>
      </c>
      <c r="G15" s="143" t="s">
        <v>30</v>
      </c>
      <c r="H15" s="156">
        <f>H10*14</f>
        <v>258.7192118226601</v>
      </c>
      <c r="I15" s="41">
        <f>I10*14</f>
        <v>73.919774806474308</v>
      </c>
      <c r="J15" s="41">
        <f>J10*14</f>
        <v>73.919774806474308</v>
      </c>
      <c r="K15" s="41">
        <f>K10*14</f>
        <v>332.63898662913442</v>
      </c>
    </row>
    <row r="16" spans="1:11" ht="12.9" customHeight="1" x14ac:dyDescent="0.2">
      <c r="A16" s="157"/>
      <c r="B16" s="146"/>
      <c r="C16" s="149" t="s">
        <v>31</v>
      </c>
      <c r="D16" s="144">
        <f>D15*2</f>
        <v>3695.9887403237162</v>
      </c>
      <c r="E16" s="39">
        <f>E15*2</f>
        <v>1478.3954961294864</v>
      </c>
      <c r="F16" s="153">
        <f>F15*2</f>
        <v>2217.5932441942296</v>
      </c>
      <c r="G16" s="155" t="s">
        <v>31</v>
      </c>
      <c r="H16" s="144">
        <f>H15*2</f>
        <v>517.4384236453202</v>
      </c>
      <c r="I16" s="39">
        <f>I15*2</f>
        <v>147.83954961294862</v>
      </c>
      <c r="J16" s="39">
        <f>J15*2</f>
        <v>147.83954961294862</v>
      </c>
      <c r="K16" s="39">
        <f>K15*2</f>
        <v>665.27797325826884</v>
      </c>
    </row>
    <row r="17" spans="1:11" x14ac:dyDescent="0.2">
      <c r="B17" s="19"/>
      <c r="C17" s="149" t="s">
        <v>32</v>
      </c>
      <c r="D17" s="144">
        <f>D16+D15</f>
        <v>5543.9831104855748</v>
      </c>
      <c r="E17" s="39">
        <f>E16+E15</f>
        <v>2217.5932441942296</v>
      </c>
      <c r="F17" s="153">
        <f>F16+F15</f>
        <v>3326.3898662913443</v>
      </c>
      <c r="G17" s="155" t="s">
        <v>32</v>
      </c>
      <c r="H17" s="144">
        <f>H16+H15</f>
        <v>776.1576354679803</v>
      </c>
      <c r="I17" s="39">
        <f>I16+I15</f>
        <v>221.75932441942291</v>
      </c>
      <c r="J17" s="39">
        <f>J16+J15</f>
        <v>221.75932441942291</v>
      </c>
      <c r="K17" s="39">
        <f>K16+K15</f>
        <v>997.91695988740321</v>
      </c>
    </row>
    <row r="18" spans="1:11" x14ac:dyDescent="0.2">
      <c r="A18" s="138"/>
      <c r="B18" s="19"/>
      <c r="C18" s="149" t="s">
        <v>33</v>
      </c>
      <c r="D18" s="144">
        <f>D16*2</f>
        <v>7391.9774806474325</v>
      </c>
      <c r="E18" s="39">
        <f>E16+E16</f>
        <v>2956.7909922589729</v>
      </c>
      <c r="F18" s="153">
        <f>F16+F16</f>
        <v>4435.1864883884591</v>
      </c>
      <c r="G18" s="155" t="s">
        <v>33</v>
      </c>
      <c r="H18" s="144">
        <f>H16+H16</f>
        <v>1034.8768472906404</v>
      </c>
      <c r="I18" s="39">
        <f>I16+I16</f>
        <v>295.67909922589723</v>
      </c>
      <c r="J18" s="39">
        <f>J16+J16</f>
        <v>295.67909922589723</v>
      </c>
      <c r="K18" s="39">
        <f>K16+K16</f>
        <v>1330.5559465165377</v>
      </c>
    </row>
    <row r="19" spans="1:11" x14ac:dyDescent="0.2">
      <c r="A19" s="138"/>
      <c r="B19" s="19"/>
      <c r="C19" s="149" t="s">
        <v>34</v>
      </c>
      <c r="D19" s="144">
        <f>D17+D16</f>
        <v>9239.9718508092919</v>
      </c>
      <c r="E19" s="39">
        <f>E17+E16</f>
        <v>3695.9887403237162</v>
      </c>
      <c r="F19" s="153">
        <f>F16+F17</f>
        <v>5543.9831104855739</v>
      </c>
      <c r="G19" s="155" t="s">
        <v>34</v>
      </c>
      <c r="H19" s="144">
        <f>H17+H16</f>
        <v>1293.5960591133005</v>
      </c>
      <c r="I19" s="39">
        <f>I16+I17</f>
        <v>369.59887403237155</v>
      </c>
      <c r="J19" s="39">
        <f>J16+J17</f>
        <v>369.59887403237155</v>
      </c>
      <c r="K19" s="39">
        <f>K18+K15</f>
        <v>1663.1949331456722</v>
      </c>
    </row>
    <row r="20" spans="1:11" x14ac:dyDescent="0.2">
      <c r="A20" s="138"/>
      <c r="B20" s="19"/>
      <c r="C20" s="149" t="s">
        <v>35</v>
      </c>
      <c r="D20" s="144">
        <f>D17*2</f>
        <v>11087.96622097115</v>
      </c>
      <c r="E20" s="39">
        <f>E17+E17</f>
        <v>4435.1864883884591</v>
      </c>
      <c r="F20" s="153">
        <f>F17+F17</f>
        <v>6652.7797325826887</v>
      </c>
      <c r="G20" s="155" t="s">
        <v>35</v>
      </c>
      <c r="H20" s="144">
        <f>H17+H17</f>
        <v>1552.3152709359606</v>
      </c>
      <c r="I20" s="39">
        <f>I17+I17</f>
        <v>443.51864883884582</v>
      </c>
      <c r="J20" s="39">
        <f>J17+J17</f>
        <v>443.51864883884582</v>
      </c>
      <c r="K20" s="39">
        <f>K19+K15</f>
        <v>1995.8339197748066</v>
      </c>
    </row>
    <row r="21" spans="1:11" x14ac:dyDescent="0.2">
      <c r="A21" s="138"/>
      <c r="B21" s="19"/>
      <c r="C21" s="149" t="s">
        <v>36</v>
      </c>
      <c r="D21" s="144">
        <f>D18+D17</f>
        <v>12935.960591133007</v>
      </c>
      <c r="E21" s="39">
        <f>E18+E17</f>
        <v>5174.3842364532029</v>
      </c>
      <c r="F21" s="153">
        <f>F18+F17</f>
        <v>7761.5763546798034</v>
      </c>
      <c r="G21" s="155" t="s">
        <v>36</v>
      </c>
      <c r="H21" s="144">
        <f>H17+H18</f>
        <v>1811.0344827586207</v>
      </c>
      <c r="I21" s="39">
        <f>I18+I17</f>
        <v>517.4384236453202</v>
      </c>
      <c r="J21" s="39">
        <f>J18+J17</f>
        <v>517.4384236453202</v>
      </c>
      <c r="K21" s="39">
        <f>K20+K15</f>
        <v>2328.4729064039411</v>
      </c>
    </row>
    <row r="22" spans="1:11" x14ac:dyDescent="0.2">
      <c r="A22" s="138"/>
      <c r="B22" s="19"/>
      <c r="C22" s="149" t="s">
        <v>37</v>
      </c>
      <c r="D22" s="144">
        <f>D18+D18</f>
        <v>14783.954961294865</v>
      </c>
      <c r="E22" s="39">
        <f>E18+E18</f>
        <v>5913.5819845179458</v>
      </c>
      <c r="F22" s="153">
        <f>F18+F18</f>
        <v>8870.3729767769182</v>
      </c>
      <c r="G22" s="155" t="s">
        <v>37</v>
      </c>
      <c r="H22" s="144">
        <f>H18+H18</f>
        <v>2069.7536945812808</v>
      </c>
      <c r="I22" s="39">
        <f>I18+I18</f>
        <v>591.35819845179446</v>
      </c>
      <c r="J22" s="39">
        <f>J18+J18</f>
        <v>591.35819845179446</v>
      </c>
      <c r="K22" s="39">
        <f>K21+K15</f>
        <v>2661.1118930330754</v>
      </c>
    </row>
    <row r="23" spans="1:11" x14ac:dyDescent="0.2">
      <c r="A23" s="138"/>
      <c r="B23" s="19"/>
      <c r="C23" s="149" t="s">
        <v>38</v>
      </c>
      <c r="D23" s="144">
        <f>D18+D19</f>
        <v>16631.949331456723</v>
      </c>
      <c r="E23" s="39">
        <f>E19+E18</f>
        <v>6652.7797325826887</v>
      </c>
      <c r="F23" s="153">
        <f>F19+F18</f>
        <v>9979.1695988740321</v>
      </c>
      <c r="G23" s="155" t="s">
        <v>38</v>
      </c>
      <c r="H23" s="144">
        <f>H18+H19</f>
        <v>2328.4729064039411</v>
      </c>
      <c r="I23" s="39">
        <f>I19+I18</f>
        <v>665.27797325826873</v>
      </c>
      <c r="J23" s="39">
        <f>J19+J18</f>
        <v>665.27797325826873</v>
      </c>
      <c r="K23" s="39">
        <f>K22+K15</f>
        <v>2993.7508796622096</v>
      </c>
    </row>
    <row r="24" spans="1:11" x14ac:dyDescent="0.2">
      <c r="A24" s="138"/>
      <c r="B24" s="19"/>
      <c r="C24" s="149" t="s">
        <v>39</v>
      </c>
      <c r="D24" s="144">
        <f>D15*10</f>
        <v>18479.94370161858</v>
      </c>
      <c r="E24" s="39">
        <f>E19+E19</f>
        <v>7391.9774806474325</v>
      </c>
      <c r="F24" s="153">
        <f>F19+F19</f>
        <v>11087.966220971148</v>
      </c>
      <c r="G24" s="155" t="s">
        <v>39</v>
      </c>
      <c r="H24" s="144">
        <f>H19+H19</f>
        <v>2587.192118226601</v>
      </c>
      <c r="I24" s="39">
        <f>I19+I19</f>
        <v>739.19774806474311</v>
      </c>
      <c r="J24" s="39">
        <f>J19+J19</f>
        <v>739.19774806474311</v>
      </c>
      <c r="K24" s="39">
        <f>K23+K15</f>
        <v>3326.3898662913439</v>
      </c>
    </row>
    <row r="25" spans="1:11" x14ac:dyDescent="0.2">
      <c r="A25" s="138"/>
      <c r="B25" s="19"/>
      <c r="C25" s="149" t="s">
        <v>40</v>
      </c>
      <c r="D25" s="144">
        <f>D24*2</f>
        <v>36959.88740323716</v>
      </c>
      <c r="E25" s="39">
        <f>E24*2</f>
        <v>14783.954961294865</v>
      </c>
      <c r="F25" s="153">
        <f>F24*2</f>
        <v>22175.932441942296</v>
      </c>
      <c r="G25" s="155" t="s">
        <v>40</v>
      </c>
      <c r="H25" s="144">
        <f>H24*2</f>
        <v>5174.384236453202</v>
      </c>
      <c r="I25" s="39">
        <f>I24*2</f>
        <v>1478.3954961294862</v>
      </c>
      <c r="J25" s="39">
        <f>J24*2</f>
        <v>1478.3954961294862</v>
      </c>
      <c r="K25" s="39">
        <f>K24*2</f>
        <v>6652.7797325826878</v>
      </c>
    </row>
    <row r="26" spans="1:11" ht="10.8" thickBot="1" x14ac:dyDescent="0.25">
      <c r="A26" s="138"/>
      <c r="B26" s="25"/>
      <c r="C26" s="148" t="s">
        <v>41</v>
      </c>
      <c r="D26" s="144">
        <f>D25+D24</f>
        <v>55439.831104855737</v>
      </c>
      <c r="E26" s="39">
        <f>E25+E24</f>
        <v>22175.932441942299</v>
      </c>
      <c r="F26" s="153">
        <f>F25+F24</f>
        <v>33263.898662913445</v>
      </c>
      <c r="G26" s="154" t="s">
        <v>41</v>
      </c>
      <c r="H26" s="144">
        <f>H25+H24</f>
        <v>7761.5763546798025</v>
      </c>
      <c r="I26" s="39">
        <f>I25+I24</f>
        <v>2217.5932441942296</v>
      </c>
      <c r="J26" s="39">
        <f>J25+J24</f>
        <v>2217.5932441942296</v>
      </c>
      <c r="K26" s="39">
        <f>K25+K24</f>
        <v>9979.1695988740321</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55439.831104855737</v>
      </c>
      <c r="D29" s="51">
        <f>C29/100*4</f>
        <v>2217.5932441942296</v>
      </c>
      <c r="E29" s="51">
        <f>C29/100*5</f>
        <v>2771.9915552427869</v>
      </c>
      <c r="F29" s="51">
        <f>C29/100*6</f>
        <v>3326.3898662913443</v>
      </c>
      <c r="G29" s="51">
        <f>C29/100*7</f>
        <v>3880.7881773399017</v>
      </c>
      <c r="H29" s="51">
        <f>C29/100*8</f>
        <v>4435.1864883884591</v>
      </c>
      <c r="I29" s="51">
        <f>C29/100*9</f>
        <v>4989.584799437016</v>
      </c>
      <c r="J29" s="51">
        <f>C29/100*10</f>
        <v>5543.9831104855739</v>
      </c>
      <c r="K29" s="52"/>
    </row>
    <row r="30" spans="1:11" x14ac:dyDescent="0.2">
      <c r="A30" s="19"/>
      <c r="B30" s="53" t="s">
        <v>45</v>
      </c>
      <c r="C30" s="54" t="s">
        <v>46</v>
      </c>
      <c r="D30" s="55">
        <f>D15</f>
        <v>1847.9943701618581</v>
      </c>
      <c r="E30" s="55">
        <f>D15</f>
        <v>1847.9943701618581</v>
      </c>
      <c r="F30" s="55">
        <f>D15</f>
        <v>1847.9943701618581</v>
      </c>
      <c r="G30" s="55">
        <f>D15</f>
        <v>1847.9943701618581</v>
      </c>
      <c r="H30" s="55">
        <f>D15</f>
        <v>1847.9943701618581</v>
      </c>
      <c r="I30" s="55">
        <f>D15</f>
        <v>1847.9943701618581</v>
      </c>
      <c r="J30" s="55">
        <f>D15</f>
        <v>1847.9943701618581</v>
      </c>
      <c r="K30" s="52"/>
    </row>
    <row r="31" spans="1:11" x14ac:dyDescent="0.2">
      <c r="A31" s="19"/>
      <c r="B31" s="53" t="s">
        <v>47</v>
      </c>
      <c r="C31" s="56" t="s">
        <v>48</v>
      </c>
      <c r="D31" s="51">
        <f t="shared" ref="D31:J31" si="0">D29-D30</f>
        <v>369.59887403237144</v>
      </c>
      <c r="E31" s="51">
        <f t="shared" si="0"/>
        <v>923.99718508092883</v>
      </c>
      <c r="F31" s="51">
        <f t="shared" si="0"/>
        <v>1478.3954961294862</v>
      </c>
      <c r="G31" s="51">
        <f t="shared" si="0"/>
        <v>2032.7938071780436</v>
      </c>
      <c r="H31" s="51">
        <f t="shared" si="0"/>
        <v>2587.192118226601</v>
      </c>
      <c r="I31" s="51">
        <f t="shared" si="0"/>
        <v>3141.5904292751579</v>
      </c>
      <c r="J31" s="51">
        <f t="shared" si="0"/>
        <v>3695.9887403237158</v>
      </c>
      <c r="K31" s="52"/>
    </row>
    <row r="32" spans="1:11" ht="10.8" thickBot="1" x14ac:dyDescent="0.25">
      <c r="A32" s="19"/>
      <c r="B32" s="57"/>
      <c r="C32" s="453" t="s">
        <v>161</v>
      </c>
      <c r="D32" s="58">
        <f t="shared" ref="D32:J32" si="1">D31/100*10</f>
        <v>36.959887403237147</v>
      </c>
      <c r="E32" s="58">
        <f t="shared" si="1"/>
        <v>92.399718508092889</v>
      </c>
      <c r="F32" s="58">
        <f t="shared" si="1"/>
        <v>147.83954961294862</v>
      </c>
      <c r="G32" s="58">
        <f t="shared" si="1"/>
        <v>203.27938071780437</v>
      </c>
      <c r="H32" s="58">
        <f t="shared" si="1"/>
        <v>258.7192118226601</v>
      </c>
      <c r="I32" s="58">
        <f t="shared" si="1"/>
        <v>314.15904292751583</v>
      </c>
      <c r="J32" s="58">
        <f t="shared" si="1"/>
        <v>369.59887403237161</v>
      </c>
      <c r="K32" s="59"/>
    </row>
    <row r="33" spans="1:11" x14ac:dyDescent="0.2">
      <c r="A33" s="19"/>
      <c r="B33" s="60" t="s">
        <v>50</v>
      </c>
      <c r="C33" s="61" t="s">
        <v>51</v>
      </c>
      <c r="D33" s="62">
        <f t="shared" ref="D33:J36" si="2">D29*30</f>
        <v>66527.79732582689</v>
      </c>
      <c r="E33" s="62">
        <f t="shared" si="2"/>
        <v>83159.746657283613</v>
      </c>
      <c r="F33" s="62">
        <f t="shared" si="2"/>
        <v>99791.695988740335</v>
      </c>
      <c r="G33" s="62">
        <f t="shared" si="2"/>
        <v>116423.64532019706</v>
      </c>
      <c r="H33" s="62">
        <f t="shared" si="2"/>
        <v>133055.59465165378</v>
      </c>
      <c r="I33" s="62">
        <f t="shared" si="2"/>
        <v>149687.54398311049</v>
      </c>
      <c r="J33" s="63">
        <f t="shared" si="2"/>
        <v>166319.49331456723</v>
      </c>
      <c r="K33" s="64"/>
    </row>
    <row r="34" spans="1:11" x14ac:dyDescent="0.2">
      <c r="A34" s="19"/>
      <c r="B34" s="65" t="s">
        <v>50</v>
      </c>
      <c r="C34" s="66" t="s">
        <v>52</v>
      </c>
      <c r="D34" s="67">
        <f t="shared" si="2"/>
        <v>55439.831104855744</v>
      </c>
      <c r="E34" s="67">
        <f t="shared" si="2"/>
        <v>55439.831104855744</v>
      </c>
      <c r="F34" s="67">
        <f t="shared" si="2"/>
        <v>55439.831104855744</v>
      </c>
      <c r="G34" s="67">
        <f t="shared" si="2"/>
        <v>55439.831104855744</v>
      </c>
      <c r="H34" s="67">
        <f t="shared" si="2"/>
        <v>55439.831104855744</v>
      </c>
      <c r="I34" s="67">
        <f t="shared" si="2"/>
        <v>55439.831104855744</v>
      </c>
      <c r="J34" s="68">
        <f t="shared" si="2"/>
        <v>55439.831104855744</v>
      </c>
      <c r="K34" s="69"/>
    </row>
    <row r="35" spans="1:11" x14ac:dyDescent="0.2">
      <c r="A35" s="19"/>
      <c r="B35" s="70" t="s">
        <v>50</v>
      </c>
      <c r="C35" s="71" t="s">
        <v>53</v>
      </c>
      <c r="D35" s="72">
        <f t="shared" si="2"/>
        <v>11087.966220971142</v>
      </c>
      <c r="E35" s="72">
        <f t="shared" si="2"/>
        <v>27719.915552427865</v>
      </c>
      <c r="F35" s="72">
        <f t="shared" si="2"/>
        <v>44351.864883884584</v>
      </c>
      <c r="G35" s="72">
        <f t="shared" si="2"/>
        <v>60983.814215341306</v>
      </c>
      <c r="H35" s="72">
        <f t="shared" si="2"/>
        <v>77615.763546798029</v>
      </c>
      <c r="I35" s="72">
        <f t="shared" si="2"/>
        <v>94247.712878254737</v>
      </c>
      <c r="J35" s="73">
        <f t="shared" si="2"/>
        <v>110879.66220971147</v>
      </c>
      <c r="K35" s="74"/>
    </row>
    <row r="36" spans="1:11" ht="10.8" thickBot="1" x14ac:dyDescent="0.25">
      <c r="A36" s="19"/>
      <c r="B36" s="75" t="s">
        <v>50</v>
      </c>
      <c r="C36" s="76" t="s">
        <v>49</v>
      </c>
      <c r="D36" s="77">
        <f t="shared" si="2"/>
        <v>1108.7966220971143</v>
      </c>
      <c r="E36" s="77">
        <f t="shared" si="2"/>
        <v>2771.9915552427865</v>
      </c>
      <c r="F36" s="77">
        <f t="shared" si="2"/>
        <v>4435.1864883884582</v>
      </c>
      <c r="G36" s="77">
        <f t="shared" si="2"/>
        <v>6098.3814215341308</v>
      </c>
      <c r="H36" s="77">
        <f t="shared" si="2"/>
        <v>7761.5763546798025</v>
      </c>
      <c r="I36" s="77">
        <f t="shared" si="2"/>
        <v>9424.7712878254752</v>
      </c>
      <c r="J36" s="77">
        <f t="shared" si="2"/>
        <v>11087.966220971148</v>
      </c>
      <c r="K36" s="78"/>
    </row>
    <row r="37" spans="1:11" x14ac:dyDescent="0.2">
      <c r="A37" s="6"/>
      <c r="B37" s="79"/>
      <c r="C37" s="80" t="s">
        <v>54</v>
      </c>
      <c r="D37" s="81">
        <f t="shared" ref="D37:J37" si="3">D31</f>
        <v>369.59887403237144</v>
      </c>
      <c r="E37" s="81">
        <f t="shared" si="3"/>
        <v>923.99718508092883</v>
      </c>
      <c r="F37" s="81">
        <f t="shared" si="3"/>
        <v>1478.3954961294862</v>
      </c>
      <c r="G37" s="81">
        <f t="shared" si="3"/>
        <v>2032.7938071780436</v>
      </c>
      <c r="H37" s="81">
        <f t="shared" si="3"/>
        <v>2587.192118226601</v>
      </c>
      <c r="I37" s="81">
        <f t="shared" si="3"/>
        <v>3141.5904292751579</v>
      </c>
      <c r="J37" s="81">
        <f t="shared" si="3"/>
        <v>3695.9887403237158</v>
      </c>
      <c r="K37" s="82"/>
    </row>
    <row r="38" spans="1:11" ht="11.4" x14ac:dyDescent="0.2">
      <c r="A38" s="11"/>
      <c r="B38" s="83"/>
      <c r="C38" s="84" t="s">
        <v>55</v>
      </c>
      <c r="D38" s="85">
        <f t="shared" ref="D38:J38" si="4">D37/100*20</f>
        <v>73.919774806474294</v>
      </c>
      <c r="E38" s="86">
        <f t="shared" si="4"/>
        <v>184.79943701618578</v>
      </c>
      <c r="F38" s="86">
        <f t="shared" si="4"/>
        <v>295.67909922589723</v>
      </c>
      <c r="G38" s="86">
        <f t="shared" si="4"/>
        <v>406.55876143560874</v>
      </c>
      <c r="H38" s="86">
        <f t="shared" si="4"/>
        <v>517.4384236453202</v>
      </c>
      <c r="I38" s="86">
        <f t="shared" si="4"/>
        <v>628.31808585503165</v>
      </c>
      <c r="J38" s="86">
        <f t="shared" si="4"/>
        <v>739.19774806474322</v>
      </c>
      <c r="K38" s="82"/>
    </row>
    <row r="39" spans="1:11" ht="13.2" x14ac:dyDescent="0.25">
      <c r="A39" s="19"/>
      <c r="B39" s="87"/>
      <c r="C39" s="88" t="s">
        <v>56</v>
      </c>
      <c r="D39" s="85">
        <f t="shared" ref="D39:J39" si="5">D37/100*40</f>
        <v>147.83954961294859</v>
      </c>
      <c r="E39" s="86">
        <f t="shared" si="5"/>
        <v>369.59887403237155</v>
      </c>
      <c r="F39" s="86">
        <f t="shared" si="5"/>
        <v>591.35819845179446</v>
      </c>
      <c r="G39" s="86">
        <f t="shared" si="5"/>
        <v>813.11752287121749</v>
      </c>
      <c r="H39" s="86">
        <f t="shared" si="5"/>
        <v>1034.8768472906404</v>
      </c>
      <c r="I39" s="86">
        <f t="shared" si="5"/>
        <v>1256.6361717100633</v>
      </c>
      <c r="J39" s="86">
        <f t="shared" si="5"/>
        <v>1478.3954961294864</v>
      </c>
      <c r="K39" s="82"/>
    </row>
    <row r="40" spans="1:11" ht="11.4" x14ac:dyDescent="0.2">
      <c r="A40" s="19"/>
      <c r="B40" s="89"/>
      <c r="C40" s="84" t="s">
        <v>57</v>
      </c>
      <c r="D40" s="85">
        <f t="shared" ref="D40:J40" si="6">D37/100*40</f>
        <v>147.83954961294859</v>
      </c>
      <c r="E40" s="86">
        <f t="shared" si="6"/>
        <v>369.59887403237155</v>
      </c>
      <c r="F40" s="86">
        <f t="shared" si="6"/>
        <v>591.35819845179446</v>
      </c>
      <c r="G40" s="86">
        <f t="shared" si="6"/>
        <v>813.11752287121749</v>
      </c>
      <c r="H40" s="86">
        <f t="shared" si="6"/>
        <v>1034.8768472906404</v>
      </c>
      <c r="I40" s="86">
        <f t="shared" si="6"/>
        <v>1256.6361717100633</v>
      </c>
      <c r="J40" s="86">
        <f t="shared" si="6"/>
        <v>1478.3954961294864</v>
      </c>
      <c r="K40" s="82"/>
    </row>
    <row r="41" spans="1:11" s="96" customFormat="1" ht="11.4" x14ac:dyDescent="0.2">
      <c r="A41" s="90"/>
      <c r="B41" s="91"/>
      <c r="C41" s="92" t="s">
        <v>58</v>
      </c>
      <c r="D41" s="93">
        <f>D37/100*4</f>
        <v>14.783954961294858</v>
      </c>
      <c r="E41" s="94">
        <f>E37/100*5</f>
        <v>46.199859254046444</v>
      </c>
      <c r="F41" s="94">
        <f>F37/100*6</f>
        <v>88.703729767769175</v>
      </c>
      <c r="G41" s="94">
        <f>F37/100*7</f>
        <v>103.48768472906403</v>
      </c>
      <c r="H41" s="94">
        <f>F37/100*8</f>
        <v>118.2716396903589</v>
      </c>
      <c r="I41" s="94">
        <f>F37/100*9</f>
        <v>133.05559465165376</v>
      </c>
      <c r="J41" s="94">
        <f>F37/100*10</f>
        <v>147.83954961294862</v>
      </c>
      <c r="K41" s="95"/>
    </row>
    <row r="42" spans="1:11" ht="11.4" x14ac:dyDescent="0.2">
      <c r="A42" s="19"/>
      <c r="B42" s="89"/>
      <c r="C42" s="97" t="s">
        <v>59</v>
      </c>
      <c r="D42" s="98">
        <f t="shared" ref="D42:J42" si="7">D37+D41</f>
        <v>384.38282899366629</v>
      </c>
      <c r="E42" s="99">
        <f t="shared" si="7"/>
        <v>970.19704433497532</v>
      </c>
      <c r="F42" s="99">
        <f t="shared" si="7"/>
        <v>1567.0992258972553</v>
      </c>
      <c r="G42" s="99">
        <f t="shared" si="7"/>
        <v>2136.2814919071075</v>
      </c>
      <c r="H42" s="99">
        <f t="shared" si="7"/>
        <v>2705.4637579169598</v>
      </c>
      <c r="I42" s="99">
        <f t="shared" si="7"/>
        <v>3274.6460239268117</v>
      </c>
      <c r="J42" s="99">
        <f t="shared" si="7"/>
        <v>3843.8282899366645</v>
      </c>
      <c r="K42" s="100"/>
    </row>
    <row r="43" spans="1:11" ht="11.4" x14ac:dyDescent="0.2">
      <c r="A43" s="19"/>
      <c r="B43" s="101"/>
      <c r="C43" s="102" t="s">
        <v>60</v>
      </c>
      <c r="D43" s="103">
        <f>D35*D28</f>
        <v>443.51864883884571</v>
      </c>
      <c r="E43" s="103">
        <f t="shared" ref="E43:J43" si="8">E35*E28</f>
        <v>1385.9957776213932</v>
      </c>
      <c r="F43" s="103">
        <f t="shared" si="8"/>
        <v>2661.1118930330749</v>
      </c>
      <c r="G43" s="103">
        <f t="shared" si="8"/>
        <v>4268.8669950738922</v>
      </c>
      <c r="H43" s="103">
        <f t="shared" si="8"/>
        <v>6209.2610837438424</v>
      </c>
      <c r="I43" s="103">
        <f t="shared" si="8"/>
        <v>8482.2941590429255</v>
      </c>
      <c r="J43" s="103">
        <f t="shared" si="8"/>
        <v>11087.966220971148</v>
      </c>
      <c r="K43" s="104"/>
    </row>
    <row r="44" spans="1:11" ht="11.4" x14ac:dyDescent="0.2">
      <c r="A44" s="19"/>
      <c r="B44" s="101"/>
      <c r="C44" s="102" t="s">
        <v>61</v>
      </c>
      <c r="D44" s="105">
        <f>D35+D43</f>
        <v>11531.484869809989</v>
      </c>
      <c r="E44" s="105">
        <f t="shared" ref="E44:J44" si="9">E35+E43</f>
        <v>29105.911330049257</v>
      </c>
      <c r="F44" s="105">
        <f t="shared" si="9"/>
        <v>47012.976776917661</v>
      </c>
      <c r="G44" s="105">
        <f t="shared" si="9"/>
        <v>65252.681210415198</v>
      </c>
      <c r="H44" s="105">
        <f t="shared" si="9"/>
        <v>83825.02463054187</v>
      </c>
      <c r="I44" s="105">
        <f t="shared" si="9"/>
        <v>102730.00703729766</v>
      </c>
      <c r="J44" s="105">
        <f t="shared" si="9"/>
        <v>121967.62843068263</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131.99959786870414</v>
      </c>
      <c r="F46" s="114">
        <f>E46*C7</f>
        <v>1847.9943701618581</v>
      </c>
      <c r="G46" s="115"/>
      <c r="H46" s="114">
        <f>F46*C8</f>
        <v>55439.831104855744</v>
      </c>
      <c r="I46" s="116">
        <f>E26</f>
        <v>22175.932441942299</v>
      </c>
      <c r="J46" s="117">
        <f>F26</f>
        <v>33263.898662913445</v>
      </c>
      <c r="K46" s="19"/>
    </row>
    <row r="47" spans="1:11" ht="13.8" thickBot="1" x14ac:dyDescent="0.3">
      <c r="A47" s="118" t="str">
        <f t="shared" ref="A47:B49" si="10">A6</f>
        <v>Per Month /US$</v>
      </c>
      <c r="B47" s="119">
        <f t="shared" si="10"/>
        <v>187.57142857142858</v>
      </c>
      <c r="C47" s="27">
        <v>1</v>
      </c>
      <c r="D47" s="120"/>
      <c r="E47" s="121"/>
      <c r="F47" s="121"/>
      <c r="G47" s="122"/>
      <c r="H47" s="123" t="s">
        <v>11</v>
      </c>
      <c r="I47" s="124" t="s">
        <v>20</v>
      </c>
      <c r="J47" s="124" t="s">
        <v>13</v>
      </c>
      <c r="K47" s="25"/>
    </row>
    <row r="48" spans="1:11" ht="13.8" thickBot="1" x14ac:dyDescent="0.3">
      <c r="A48" s="118" t="str">
        <f t="shared" si="10"/>
        <v>Per Year /US$</v>
      </c>
      <c r="B48" s="119">
        <f t="shared" si="10"/>
        <v>2626</v>
      </c>
      <c r="C48" s="27">
        <v>14</v>
      </c>
      <c r="D48" s="125"/>
      <c r="E48" s="126"/>
      <c r="F48" s="126"/>
      <c r="G48" s="126"/>
      <c r="H48" s="127"/>
      <c r="I48" s="127"/>
      <c r="J48" s="127"/>
      <c r="K48" s="44"/>
    </row>
    <row r="49" spans="1:11" ht="13.8" thickBot="1" x14ac:dyDescent="0.3">
      <c r="A49" s="118" t="str">
        <f t="shared" si="10"/>
        <v>Per 30 Years /US$</v>
      </c>
      <c r="B49" s="119">
        <f t="shared" si="10"/>
        <v>78780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79.19975872122248</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23.759927616366745</v>
      </c>
      <c r="E52" s="39">
        <f>F10/100*15</f>
        <v>11.879963808183373</v>
      </c>
      <c r="F52" s="39">
        <f>F10/100*10</f>
        <v>7.9199758721222482</v>
      </c>
      <c r="G52" s="39">
        <f>F10/100*15</f>
        <v>11.879963808183373</v>
      </c>
      <c r="H52" s="39">
        <f>F10/100*8</f>
        <v>6.3359806976977984</v>
      </c>
      <c r="I52" s="39">
        <f>F10/100*6</f>
        <v>4.7519855232733486</v>
      </c>
      <c r="J52" s="39">
        <f>F10/100*6</f>
        <v>4.7519855232733486</v>
      </c>
      <c r="K52" s="39">
        <f>F10/100*10</f>
        <v>7.9199758721222482</v>
      </c>
    </row>
    <row r="53" spans="1:11" x14ac:dyDescent="0.2">
      <c r="A53" s="138"/>
      <c r="B53" s="139"/>
      <c r="C53" s="38" t="s">
        <v>26</v>
      </c>
      <c r="D53" s="39">
        <f t="shared" ref="D53:K53" si="11">D52*2</f>
        <v>47.519855232733491</v>
      </c>
      <c r="E53" s="39">
        <f t="shared" si="11"/>
        <v>23.759927616366745</v>
      </c>
      <c r="F53" s="39">
        <f t="shared" si="11"/>
        <v>15.839951744244496</v>
      </c>
      <c r="G53" s="39">
        <f t="shared" si="11"/>
        <v>23.759927616366745</v>
      </c>
      <c r="H53" s="39">
        <f t="shared" si="11"/>
        <v>12.671961395395597</v>
      </c>
      <c r="I53" s="39">
        <f t="shared" si="11"/>
        <v>9.5039710465466971</v>
      </c>
      <c r="J53" s="39">
        <f t="shared" si="11"/>
        <v>9.5039710465466971</v>
      </c>
      <c r="K53" s="39">
        <f t="shared" si="11"/>
        <v>15.839951744244496</v>
      </c>
    </row>
    <row r="54" spans="1:11" x14ac:dyDescent="0.2">
      <c r="A54" s="138"/>
      <c r="B54" s="139"/>
      <c r="C54" s="38" t="s">
        <v>27</v>
      </c>
      <c r="D54" s="39">
        <f t="shared" ref="D54:K54" si="12">D52*3</f>
        <v>71.279782849100229</v>
      </c>
      <c r="E54" s="39">
        <f t="shared" si="12"/>
        <v>35.639891424550115</v>
      </c>
      <c r="F54" s="39">
        <f t="shared" si="12"/>
        <v>23.759927616366745</v>
      </c>
      <c r="G54" s="39">
        <f t="shared" si="12"/>
        <v>35.639891424550115</v>
      </c>
      <c r="H54" s="39">
        <f t="shared" si="12"/>
        <v>19.007942093093394</v>
      </c>
      <c r="I54" s="39">
        <f t="shared" si="12"/>
        <v>14.255956569820047</v>
      </c>
      <c r="J54" s="39">
        <f t="shared" si="12"/>
        <v>14.255956569820047</v>
      </c>
      <c r="K54" s="39">
        <f t="shared" si="12"/>
        <v>23.759927616366745</v>
      </c>
    </row>
    <row r="55" spans="1:11" x14ac:dyDescent="0.2">
      <c r="A55" s="138"/>
      <c r="B55" s="139"/>
      <c r="C55" s="38" t="s">
        <v>28</v>
      </c>
      <c r="D55" s="39">
        <f t="shared" ref="D55:K55" si="13">D52*6</f>
        <v>142.55956569820046</v>
      </c>
      <c r="E55" s="39">
        <f t="shared" si="13"/>
        <v>71.279782849100229</v>
      </c>
      <c r="F55" s="39">
        <f t="shared" si="13"/>
        <v>47.519855232733491</v>
      </c>
      <c r="G55" s="39">
        <f t="shared" si="13"/>
        <v>71.279782849100229</v>
      </c>
      <c r="H55" s="39">
        <f t="shared" si="13"/>
        <v>38.015884186186788</v>
      </c>
      <c r="I55" s="39">
        <f t="shared" si="13"/>
        <v>28.511913139640093</v>
      </c>
      <c r="J55" s="39">
        <f t="shared" si="13"/>
        <v>28.511913139640093</v>
      </c>
      <c r="K55" s="39">
        <f t="shared" si="13"/>
        <v>47.519855232733491</v>
      </c>
    </row>
    <row r="56" spans="1:11" x14ac:dyDescent="0.2">
      <c r="A56" s="138"/>
      <c r="B56" s="139"/>
      <c r="C56" s="38" t="s">
        <v>29</v>
      </c>
      <c r="D56" s="39">
        <f t="shared" ref="D56:K56" si="14">D52*12</f>
        <v>285.11913139640092</v>
      </c>
      <c r="E56" s="39">
        <f t="shared" si="14"/>
        <v>142.55956569820046</v>
      </c>
      <c r="F56" s="39">
        <f t="shared" si="14"/>
        <v>95.039710465466982</v>
      </c>
      <c r="G56" s="39">
        <f t="shared" si="14"/>
        <v>142.55956569820046</v>
      </c>
      <c r="H56" s="39">
        <f t="shared" si="14"/>
        <v>76.031768372373577</v>
      </c>
      <c r="I56" s="39">
        <f t="shared" si="14"/>
        <v>57.023826279280186</v>
      </c>
      <c r="J56" s="39">
        <f t="shared" si="14"/>
        <v>57.023826279280186</v>
      </c>
      <c r="K56" s="39">
        <f t="shared" si="14"/>
        <v>95.039710465466982</v>
      </c>
    </row>
    <row r="57" spans="1:11" x14ac:dyDescent="0.2">
      <c r="A57" s="138"/>
      <c r="B57" s="139"/>
      <c r="C57" s="40" t="s">
        <v>30</v>
      </c>
      <c r="D57" s="140">
        <f t="shared" ref="D57:K57" si="15">D52*14</f>
        <v>332.63898662913442</v>
      </c>
      <c r="E57" s="140">
        <f t="shared" si="15"/>
        <v>166.31949331456721</v>
      </c>
      <c r="F57" s="140">
        <f t="shared" si="15"/>
        <v>110.87966220971147</v>
      </c>
      <c r="G57" s="140">
        <f t="shared" si="15"/>
        <v>166.31949331456721</v>
      </c>
      <c r="H57" s="140">
        <f t="shared" si="15"/>
        <v>88.703729767769175</v>
      </c>
      <c r="I57" s="140">
        <f t="shared" si="15"/>
        <v>66.527797325826882</v>
      </c>
      <c r="J57" s="140">
        <f t="shared" si="15"/>
        <v>66.527797325826882</v>
      </c>
      <c r="K57" s="140">
        <f t="shared" si="15"/>
        <v>110.87966220971147</v>
      </c>
    </row>
    <row r="58" spans="1:11" x14ac:dyDescent="0.2">
      <c r="A58" s="138"/>
      <c r="B58" s="139"/>
      <c r="C58" s="38" t="s">
        <v>31</v>
      </c>
      <c r="D58" s="39">
        <f t="shared" ref="D58:K58" si="16">D57*2</f>
        <v>665.27797325826884</v>
      </c>
      <c r="E58" s="39">
        <f t="shared" si="16"/>
        <v>332.63898662913442</v>
      </c>
      <c r="F58" s="39">
        <f t="shared" si="16"/>
        <v>221.75932441942294</v>
      </c>
      <c r="G58" s="39">
        <f t="shared" si="16"/>
        <v>332.63898662913442</v>
      </c>
      <c r="H58" s="39">
        <f t="shared" si="16"/>
        <v>177.40745953553835</v>
      </c>
      <c r="I58" s="39">
        <f t="shared" si="16"/>
        <v>133.05559465165376</v>
      </c>
      <c r="J58" s="39">
        <f t="shared" si="16"/>
        <v>133.05559465165376</v>
      </c>
      <c r="K58" s="39">
        <f t="shared" si="16"/>
        <v>221.75932441942294</v>
      </c>
    </row>
    <row r="59" spans="1:11" x14ac:dyDescent="0.2">
      <c r="A59" s="138"/>
      <c r="B59" s="139"/>
      <c r="C59" s="38" t="s">
        <v>32</v>
      </c>
      <c r="D59" s="39">
        <f t="shared" ref="D59:K59" si="17">D58+D57</f>
        <v>997.91695988740321</v>
      </c>
      <c r="E59" s="39">
        <f t="shared" si="17"/>
        <v>498.9584799437016</v>
      </c>
      <c r="F59" s="39">
        <f t="shared" si="17"/>
        <v>332.63898662913442</v>
      </c>
      <c r="G59" s="39">
        <f t="shared" si="17"/>
        <v>498.9584799437016</v>
      </c>
      <c r="H59" s="39">
        <f t="shared" si="17"/>
        <v>266.11118930330753</v>
      </c>
      <c r="I59" s="39">
        <f t="shared" si="17"/>
        <v>199.58339197748063</v>
      </c>
      <c r="J59" s="39">
        <f t="shared" si="17"/>
        <v>199.58339197748063</v>
      </c>
      <c r="K59" s="39">
        <f t="shared" si="17"/>
        <v>332.63898662913442</v>
      </c>
    </row>
    <row r="60" spans="1:11" x14ac:dyDescent="0.2">
      <c r="A60" s="138"/>
      <c r="B60" s="139"/>
      <c r="C60" s="38" t="s">
        <v>33</v>
      </c>
      <c r="D60" s="39">
        <f>D58+D58</f>
        <v>1330.5559465165377</v>
      </c>
      <c r="E60" s="39">
        <f t="shared" ref="E60:K60" si="18">E59+E57</f>
        <v>665.27797325826884</v>
      </c>
      <c r="F60" s="39">
        <f t="shared" si="18"/>
        <v>443.51864883884588</v>
      </c>
      <c r="G60" s="39">
        <f t="shared" si="18"/>
        <v>665.27797325826884</v>
      </c>
      <c r="H60" s="39">
        <f t="shared" si="18"/>
        <v>354.8149190710767</v>
      </c>
      <c r="I60" s="39">
        <f t="shared" si="18"/>
        <v>266.11118930330753</v>
      </c>
      <c r="J60" s="39">
        <f t="shared" si="18"/>
        <v>266.11118930330753</v>
      </c>
      <c r="K60" s="39">
        <f t="shared" si="18"/>
        <v>443.51864883884588</v>
      </c>
    </row>
    <row r="61" spans="1:11" x14ac:dyDescent="0.2">
      <c r="A61" s="138"/>
      <c r="B61" s="139"/>
      <c r="C61" s="38" t="s">
        <v>34</v>
      </c>
      <c r="D61" s="39">
        <f>D59+D58</f>
        <v>1663.1949331456722</v>
      </c>
      <c r="E61" s="39">
        <f t="shared" ref="E61:K61" si="19">E60+E57</f>
        <v>831.59746657283608</v>
      </c>
      <c r="F61" s="39">
        <f t="shared" si="19"/>
        <v>554.39831104855739</v>
      </c>
      <c r="G61" s="39">
        <f t="shared" si="19"/>
        <v>831.59746657283608</v>
      </c>
      <c r="H61" s="39">
        <f t="shared" si="19"/>
        <v>443.51864883884588</v>
      </c>
      <c r="I61" s="39">
        <f t="shared" si="19"/>
        <v>332.63898662913442</v>
      </c>
      <c r="J61" s="39">
        <f t="shared" si="19"/>
        <v>332.63898662913442</v>
      </c>
      <c r="K61" s="39">
        <f t="shared" si="19"/>
        <v>554.39831104855739</v>
      </c>
    </row>
    <row r="62" spans="1:11" x14ac:dyDescent="0.2">
      <c r="A62" s="138"/>
      <c r="B62" s="139"/>
      <c r="C62" s="38" t="s">
        <v>35</v>
      </c>
      <c r="D62" s="39">
        <f>D59+D59</f>
        <v>1995.8339197748064</v>
      </c>
      <c r="E62" s="39">
        <f t="shared" ref="E62:K62" si="20">E61+E57</f>
        <v>997.91695988740332</v>
      </c>
      <c r="F62" s="39">
        <f t="shared" si="20"/>
        <v>665.27797325826884</v>
      </c>
      <c r="G62" s="39">
        <f t="shared" si="20"/>
        <v>997.91695988740332</v>
      </c>
      <c r="H62" s="39">
        <f t="shared" si="20"/>
        <v>532.22237860661505</v>
      </c>
      <c r="I62" s="39">
        <f t="shared" si="20"/>
        <v>399.16678395496132</v>
      </c>
      <c r="J62" s="39">
        <f t="shared" si="20"/>
        <v>399.16678395496132</v>
      </c>
      <c r="K62" s="39">
        <f t="shared" si="20"/>
        <v>665.27797325826884</v>
      </c>
    </row>
    <row r="63" spans="1:11" x14ac:dyDescent="0.2">
      <c r="A63" s="138"/>
      <c r="B63" s="139"/>
      <c r="C63" s="38" t="s">
        <v>36</v>
      </c>
      <c r="D63" s="39">
        <f>D59+D60</f>
        <v>2328.4729064039411</v>
      </c>
      <c r="E63" s="39">
        <f t="shared" ref="E63:K63" si="21">E62+E57</f>
        <v>1164.2364532019706</v>
      </c>
      <c r="F63" s="39">
        <f t="shared" si="21"/>
        <v>776.1576354679803</v>
      </c>
      <c r="G63" s="39">
        <f t="shared" si="21"/>
        <v>1164.2364532019706</v>
      </c>
      <c r="H63" s="39">
        <f t="shared" si="21"/>
        <v>620.92610837438428</v>
      </c>
      <c r="I63" s="39">
        <f t="shared" si="21"/>
        <v>465.69458128078821</v>
      </c>
      <c r="J63" s="39">
        <f t="shared" si="21"/>
        <v>465.69458128078821</v>
      </c>
      <c r="K63" s="39">
        <f t="shared" si="21"/>
        <v>776.1576354679803</v>
      </c>
    </row>
    <row r="64" spans="1:11" x14ac:dyDescent="0.2">
      <c r="A64" s="138"/>
      <c r="B64" s="139"/>
      <c r="C64" s="38" t="s">
        <v>37</v>
      </c>
      <c r="D64" s="39">
        <f t="shared" ref="D64:K64" si="22">D63+D57</f>
        <v>2661.1118930330754</v>
      </c>
      <c r="E64" s="39">
        <f t="shared" si="22"/>
        <v>1330.5559465165377</v>
      </c>
      <c r="F64" s="39">
        <f t="shared" si="22"/>
        <v>887.03729767769175</v>
      </c>
      <c r="G64" s="39">
        <f t="shared" si="22"/>
        <v>1330.5559465165377</v>
      </c>
      <c r="H64" s="39">
        <f t="shared" si="22"/>
        <v>709.6298381421534</v>
      </c>
      <c r="I64" s="39">
        <f t="shared" si="22"/>
        <v>532.22237860661505</v>
      </c>
      <c r="J64" s="39">
        <f t="shared" si="22"/>
        <v>532.22237860661505</v>
      </c>
      <c r="K64" s="39">
        <f t="shared" si="22"/>
        <v>887.03729767769175</v>
      </c>
    </row>
    <row r="65" spans="1:11" x14ac:dyDescent="0.2">
      <c r="A65" s="138"/>
      <c r="B65" s="139"/>
      <c r="C65" s="38" t="s">
        <v>38</v>
      </c>
      <c r="D65" s="39">
        <f t="shared" ref="D65:K65" si="23">D64+D57</f>
        <v>2993.7508796622096</v>
      </c>
      <c r="E65" s="39">
        <f t="shared" si="23"/>
        <v>1496.8754398311048</v>
      </c>
      <c r="F65" s="39">
        <f t="shared" si="23"/>
        <v>997.91695988740321</v>
      </c>
      <c r="G65" s="39">
        <f t="shared" si="23"/>
        <v>1496.8754398311048</v>
      </c>
      <c r="H65" s="39">
        <f t="shared" si="23"/>
        <v>798.33356790992252</v>
      </c>
      <c r="I65" s="39">
        <f t="shared" si="23"/>
        <v>598.75017593244195</v>
      </c>
      <c r="J65" s="39">
        <f t="shared" si="23"/>
        <v>598.75017593244195</v>
      </c>
      <c r="K65" s="39">
        <f t="shared" si="23"/>
        <v>997.91695988740321</v>
      </c>
    </row>
    <row r="66" spans="1:11" x14ac:dyDescent="0.2">
      <c r="A66" s="138"/>
      <c r="B66" s="139"/>
      <c r="C66" s="38" t="s">
        <v>39</v>
      </c>
      <c r="D66" s="39">
        <f t="shared" ref="D66:K66" si="24">D65+D57</f>
        <v>3326.3898662913439</v>
      </c>
      <c r="E66" s="39">
        <f t="shared" si="24"/>
        <v>1663.1949331456719</v>
      </c>
      <c r="F66" s="39">
        <f t="shared" si="24"/>
        <v>1108.7966220971148</v>
      </c>
      <c r="G66" s="39">
        <f t="shared" si="24"/>
        <v>1663.1949331456719</v>
      </c>
      <c r="H66" s="39">
        <f t="shared" si="24"/>
        <v>887.03729767769164</v>
      </c>
      <c r="I66" s="39">
        <f t="shared" si="24"/>
        <v>665.27797325826884</v>
      </c>
      <c r="J66" s="39">
        <f t="shared" si="24"/>
        <v>665.27797325826884</v>
      </c>
      <c r="K66" s="39">
        <f t="shared" si="24"/>
        <v>1108.7966220971148</v>
      </c>
    </row>
    <row r="67" spans="1:11" x14ac:dyDescent="0.2">
      <c r="A67" s="138"/>
      <c r="B67" s="139"/>
      <c r="C67" s="38" t="s">
        <v>40</v>
      </c>
      <c r="D67" s="39">
        <f t="shared" ref="D67:K67" si="25">D66*2</f>
        <v>6652.7797325826878</v>
      </c>
      <c r="E67" s="39">
        <f t="shared" si="25"/>
        <v>3326.3898662913439</v>
      </c>
      <c r="F67" s="39">
        <f t="shared" si="25"/>
        <v>2217.5932441942296</v>
      </c>
      <c r="G67" s="39">
        <f t="shared" si="25"/>
        <v>3326.3898662913439</v>
      </c>
      <c r="H67" s="39">
        <f t="shared" si="25"/>
        <v>1774.0745953553833</v>
      </c>
      <c r="I67" s="39">
        <f t="shared" si="25"/>
        <v>1330.5559465165377</v>
      </c>
      <c r="J67" s="39">
        <f t="shared" si="25"/>
        <v>1330.5559465165377</v>
      </c>
      <c r="K67" s="39">
        <f t="shared" si="25"/>
        <v>2217.5932441942296</v>
      </c>
    </row>
    <row r="68" spans="1:11" x14ac:dyDescent="0.2">
      <c r="A68" s="130"/>
      <c r="B68" s="106"/>
      <c r="C68" s="42" t="s">
        <v>41</v>
      </c>
      <c r="D68" s="39">
        <f t="shared" ref="D68:K68" si="26">D67+D66</f>
        <v>9979.1695988740321</v>
      </c>
      <c r="E68" s="39">
        <f t="shared" si="26"/>
        <v>4989.584799437016</v>
      </c>
      <c r="F68" s="39">
        <f t="shared" si="26"/>
        <v>3326.3898662913443</v>
      </c>
      <c r="G68" s="39">
        <f t="shared" si="26"/>
        <v>4989.584799437016</v>
      </c>
      <c r="H68" s="39">
        <f t="shared" si="26"/>
        <v>2661.1118930330749</v>
      </c>
      <c r="I68" s="39">
        <f t="shared" si="26"/>
        <v>1995.8339197748064</v>
      </c>
      <c r="J68" s="39">
        <f t="shared" si="26"/>
        <v>1995.8339197748064</v>
      </c>
      <c r="K68" s="39">
        <f t="shared" si="26"/>
        <v>3326.3898662913443</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15"/>
  <sheetViews>
    <sheetView topLeftCell="A5"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Guinea</v>
      </c>
      <c r="H1" s="2"/>
      <c r="I1" s="2"/>
      <c r="J1" s="2"/>
    </row>
    <row r="2" spans="1:11" ht="11.4" x14ac:dyDescent="0.2">
      <c r="C2" s="3" t="s">
        <v>0</v>
      </c>
      <c r="D2" s="3"/>
      <c r="E2" s="3"/>
      <c r="F2" s="3"/>
      <c r="G2" s="3"/>
      <c r="H2" s="3"/>
      <c r="I2" s="4"/>
      <c r="J2" s="4"/>
    </row>
    <row r="3" spans="1:11" ht="16.350000000000001" customHeight="1" x14ac:dyDescent="0.3">
      <c r="B3" s="197" t="s">
        <v>83</v>
      </c>
      <c r="C3" s="4"/>
      <c r="D3" s="5" t="s">
        <v>1</v>
      </c>
      <c r="E3" s="5"/>
      <c r="F3" s="5"/>
      <c r="G3" s="5"/>
      <c r="H3" s="5"/>
      <c r="I3" s="5"/>
      <c r="J3" s="5"/>
    </row>
    <row r="4" spans="1:11" ht="15.6" x14ac:dyDescent="0.3">
      <c r="A4" s="201" t="s">
        <v>93</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127.17402231828692</v>
      </c>
      <c r="F5" s="15">
        <f>E5*14</f>
        <v>1780.4363124560168</v>
      </c>
      <c r="G5" s="16">
        <v>1</v>
      </c>
      <c r="H5" s="15">
        <f>F5*30</f>
        <v>53413.089373680501</v>
      </c>
      <c r="I5" s="17">
        <f>E26</f>
        <v>21365.235749472202</v>
      </c>
      <c r="J5" s="18">
        <f>F26</f>
        <v>32047.853624208303</v>
      </c>
      <c r="K5" s="19"/>
    </row>
    <row r="6" spans="1:11" ht="13.2" x14ac:dyDescent="0.25">
      <c r="A6" s="151" t="s">
        <v>9</v>
      </c>
      <c r="B6" s="159">
        <f>D5*C6</f>
        <v>180.71428571428572</v>
      </c>
      <c r="C6" s="233">
        <f>B7/C7</f>
        <v>180.71428571428572</v>
      </c>
      <c r="D6" s="20" t="s">
        <v>10</v>
      </c>
      <c r="E6" s="21"/>
      <c r="F6" s="21"/>
      <c r="G6" s="22">
        <v>39706</v>
      </c>
      <c r="H6" s="23" t="s">
        <v>11</v>
      </c>
      <c r="I6" s="24" t="s">
        <v>12</v>
      </c>
      <c r="J6" s="24" t="s">
        <v>13</v>
      </c>
      <c r="K6" s="25"/>
    </row>
    <row r="7" spans="1:11" ht="14.4" x14ac:dyDescent="0.3">
      <c r="A7" s="162" t="s">
        <v>14</v>
      </c>
      <c r="B7" s="26">
        <v>2530</v>
      </c>
      <c r="C7" s="27">
        <v>14</v>
      </c>
      <c r="D7"/>
      <c r="E7" s="28"/>
      <c r="F7"/>
      <c r="G7" s="29">
        <v>1.421</v>
      </c>
      <c r="H7"/>
      <c r="I7" s="30"/>
      <c r="J7"/>
      <c r="K7" s="31"/>
    </row>
    <row r="8" spans="1:11" ht="13.8" thickBot="1" x14ac:dyDescent="0.3">
      <c r="A8" s="150" t="s">
        <v>15</v>
      </c>
      <c r="B8" s="32">
        <f>B7*C8</f>
        <v>75900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127.17402231828692</v>
      </c>
      <c r="E10" s="39">
        <f>D10/100*40</f>
        <v>50.869608927314765</v>
      </c>
      <c r="F10" s="153">
        <f>D10/100*60</f>
        <v>76.304413390972144</v>
      </c>
      <c r="G10" s="155" t="s">
        <v>25</v>
      </c>
      <c r="H10" s="144">
        <f>E10/100*35</f>
        <v>17.804363124560169</v>
      </c>
      <c r="I10" s="39">
        <f>E10/100*10</f>
        <v>5.0869608927314767</v>
      </c>
      <c r="J10" s="39">
        <f>E10/100*10</f>
        <v>5.0869608927314767</v>
      </c>
      <c r="K10" s="39">
        <f>E10/100*45</f>
        <v>22.891324017291645</v>
      </c>
    </row>
    <row r="11" spans="1:11" x14ac:dyDescent="0.2">
      <c r="B11" s="19"/>
      <c r="C11" s="149" t="s">
        <v>26</v>
      </c>
      <c r="D11" s="144">
        <f>D10*2</f>
        <v>254.34804463657383</v>
      </c>
      <c r="E11" s="39">
        <f>E10*2</f>
        <v>101.73921785462953</v>
      </c>
      <c r="F11" s="153">
        <f>F10*2</f>
        <v>152.60882678194429</v>
      </c>
      <c r="G11" s="155" t="s">
        <v>26</v>
      </c>
      <c r="H11" s="144">
        <f>H10*2</f>
        <v>35.608726249120338</v>
      </c>
      <c r="I11" s="39">
        <f>I10*2</f>
        <v>10.173921785462953</v>
      </c>
      <c r="J11" s="39">
        <f>J10*2</f>
        <v>10.173921785462953</v>
      </c>
      <c r="K11" s="39">
        <f>K10*2</f>
        <v>45.782648034583289</v>
      </c>
    </row>
    <row r="12" spans="1:11" ht="14.4" x14ac:dyDescent="0.3">
      <c r="A12" s="145"/>
      <c r="B12" s="19"/>
      <c r="C12" s="149" t="s">
        <v>27</v>
      </c>
      <c r="D12" s="144">
        <f>D10*3</f>
        <v>381.52206695486075</v>
      </c>
      <c r="E12" s="39">
        <f>E10*3</f>
        <v>152.60882678194429</v>
      </c>
      <c r="F12" s="153">
        <f>F10*3</f>
        <v>228.91324017291643</v>
      </c>
      <c r="G12" s="155" t="s">
        <v>27</v>
      </c>
      <c r="H12" s="144">
        <f>H10*3</f>
        <v>53.413089373680506</v>
      </c>
      <c r="I12" s="39">
        <f>I10*3</f>
        <v>15.260882678194431</v>
      </c>
      <c r="J12" s="39">
        <f>J10*3</f>
        <v>15.260882678194431</v>
      </c>
      <c r="K12" s="39">
        <f>K10*3</f>
        <v>68.673972051874927</v>
      </c>
    </row>
    <row r="13" spans="1:11" x14ac:dyDescent="0.2">
      <c r="B13" s="19"/>
      <c r="C13" s="149" t="s">
        <v>28</v>
      </c>
      <c r="D13" s="144">
        <f>D10*6</f>
        <v>763.0441339097215</v>
      </c>
      <c r="E13" s="39">
        <f>E10*6</f>
        <v>305.21765356388858</v>
      </c>
      <c r="F13" s="153">
        <f>F10*6</f>
        <v>457.82648034583286</v>
      </c>
      <c r="G13" s="155" t="s">
        <v>28</v>
      </c>
      <c r="H13" s="144">
        <f>H10*6</f>
        <v>106.82617874736101</v>
      </c>
      <c r="I13" s="39">
        <f>I10*6</f>
        <v>30.521765356388862</v>
      </c>
      <c r="J13" s="39">
        <f>J10*6</f>
        <v>30.521765356388862</v>
      </c>
      <c r="K13" s="39">
        <f>K10*6</f>
        <v>137.34794410374985</v>
      </c>
    </row>
    <row r="14" spans="1:11" x14ac:dyDescent="0.2">
      <c r="A14" s="157"/>
      <c r="B14" s="147"/>
      <c r="C14" s="149" t="s">
        <v>29</v>
      </c>
      <c r="D14" s="144">
        <f>D10*12</f>
        <v>1526.088267819443</v>
      </c>
      <c r="E14" s="39">
        <f>E10*12</f>
        <v>610.43530712777715</v>
      </c>
      <c r="F14" s="153">
        <f>F10*12</f>
        <v>915.65296069166573</v>
      </c>
      <c r="G14" s="155" t="s">
        <v>29</v>
      </c>
      <c r="H14" s="144">
        <f>H10*12</f>
        <v>213.65235749472203</v>
      </c>
      <c r="I14" s="39">
        <f>I10*12</f>
        <v>61.043530712777724</v>
      </c>
      <c r="J14" s="39">
        <f>J10*12</f>
        <v>61.043530712777724</v>
      </c>
      <c r="K14" s="39">
        <f>K10*12</f>
        <v>274.69588820749971</v>
      </c>
    </row>
    <row r="15" spans="1:11" x14ac:dyDescent="0.2">
      <c r="A15" s="157"/>
      <c r="B15" s="158"/>
      <c r="C15" s="160" t="s">
        <v>30</v>
      </c>
      <c r="D15" s="156">
        <f>D10*14</f>
        <v>1780.4363124560168</v>
      </c>
      <c r="E15" s="41">
        <f>E10*14</f>
        <v>712.17452498240675</v>
      </c>
      <c r="F15" s="141">
        <f>F10*14</f>
        <v>1068.26178747361</v>
      </c>
      <c r="G15" s="143" t="s">
        <v>30</v>
      </c>
      <c r="H15" s="156">
        <f>H10*14</f>
        <v>249.26108374384236</v>
      </c>
      <c r="I15" s="41">
        <f>I10*14</f>
        <v>71.217452498240675</v>
      </c>
      <c r="J15" s="41">
        <f>J10*14</f>
        <v>71.217452498240675</v>
      </c>
      <c r="K15" s="41">
        <f>K10*14</f>
        <v>320.47853624208301</v>
      </c>
    </row>
    <row r="16" spans="1:11" ht="12.9" customHeight="1" x14ac:dyDescent="0.2">
      <c r="A16" s="157"/>
      <c r="B16" s="146"/>
      <c r="C16" s="149" t="s">
        <v>31</v>
      </c>
      <c r="D16" s="144">
        <f>D15*2</f>
        <v>3560.8726249120336</v>
      </c>
      <c r="E16" s="39">
        <f>E15*2</f>
        <v>1424.3490499648135</v>
      </c>
      <c r="F16" s="153">
        <f>F15*2</f>
        <v>2136.5235749472199</v>
      </c>
      <c r="G16" s="155" t="s">
        <v>31</v>
      </c>
      <c r="H16" s="144">
        <f>H15*2</f>
        <v>498.52216748768473</v>
      </c>
      <c r="I16" s="39">
        <f>I15*2</f>
        <v>142.43490499648135</v>
      </c>
      <c r="J16" s="39">
        <f>J15*2</f>
        <v>142.43490499648135</v>
      </c>
      <c r="K16" s="39">
        <f>K15*2</f>
        <v>640.95707248416602</v>
      </c>
    </row>
    <row r="17" spans="1:11" x14ac:dyDescent="0.2">
      <c r="B17" s="19"/>
      <c r="C17" s="149" t="s">
        <v>32</v>
      </c>
      <c r="D17" s="144">
        <f>D16+D15</f>
        <v>5341.3089373680505</v>
      </c>
      <c r="E17" s="39">
        <f>E16+E15</f>
        <v>2136.5235749472204</v>
      </c>
      <c r="F17" s="153">
        <f>F16+F15</f>
        <v>3204.7853624208301</v>
      </c>
      <c r="G17" s="155" t="s">
        <v>32</v>
      </c>
      <c r="H17" s="144">
        <f>H16+H15</f>
        <v>747.78325123152706</v>
      </c>
      <c r="I17" s="39">
        <f>I16+I15</f>
        <v>213.65235749472203</v>
      </c>
      <c r="J17" s="39">
        <f>J16+J15</f>
        <v>213.65235749472203</v>
      </c>
      <c r="K17" s="39">
        <f>K16+K15</f>
        <v>961.43560872624903</v>
      </c>
    </row>
    <row r="18" spans="1:11" x14ac:dyDescent="0.2">
      <c r="A18" s="138"/>
      <c r="B18" s="19"/>
      <c r="C18" s="149" t="s">
        <v>33</v>
      </c>
      <c r="D18" s="144">
        <f>D16*2</f>
        <v>7121.7452498240673</v>
      </c>
      <c r="E18" s="39">
        <f>E16+E16</f>
        <v>2848.698099929627</v>
      </c>
      <c r="F18" s="153">
        <f>F16+F16</f>
        <v>4273.0471498944398</v>
      </c>
      <c r="G18" s="155" t="s">
        <v>33</v>
      </c>
      <c r="H18" s="144">
        <f>H16+H16</f>
        <v>997.04433497536945</v>
      </c>
      <c r="I18" s="39">
        <f>I16+I16</f>
        <v>284.8698099929627</v>
      </c>
      <c r="J18" s="39">
        <f>J16+J16</f>
        <v>284.8698099929627</v>
      </c>
      <c r="K18" s="39">
        <f>K16+K16</f>
        <v>1281.914144968332</v>
      </c>
    </row>
    <row r="19" spans="1:11" x14ac:dyDescent="0.2">
      <c r="A19" s="138"/>
      <c r="B19" s="19"/>
      <c r="C19" s="149" t="s">
        <v>34</v>
      </c>
      <c r="D19" s="144">
        <f>D17+D16</f>
        <v>8902.1815622800841</v>
      </c>
      <c r="E19" s="39">
        <f>E17+E16</f>
        <v>3560.8726249120336</v>
      </c>
      <c r="F19" s="153">
        <f>F16+F17</f>
        <v>5341.3089373680505</v>
      </c>
      <c r="G19" s="155" t="s">
        <v>34</v>
      </c>
      <c r="H19" s="144">
        <f>H17+H16</f>
        <v>1246.3054187192117</v>
      </c>
      <c r="I19" s="39">
        <f>I16+I17</f>
        <v>356.08726249120338</v>
      </c>
      <c r="J19" s="39">
        <f>J16+J17</f>
        <v>356.08726249120338</v>
      </c>
      <c r="K19" s="39">
        <f>K18+K15</f>
        <v>1602.392681210415</v>
      </c>
    </row>
    <row r="20" spans="1:11" x14ac:dyDescent="0.2">
      <c r="A20" s="138"/>
      <c r="B20" s="19"/>
      <c r="C20" s="149" t="s">
        <v>35</v>
      </c>
      <c r="D20" s="144">
        <f>D17*2</f>
        <v>10682.617874736101</v>
      </c>
      <c r="E20" s="39">
        <f>E17+E17</f>
        <v>4273.0471498944407</v>
      </c>
      <c r="F20" s="153">
        <f>F17+F17</f>
        <v>6409.5707248416602</v>
      </c>
      <c r="G20" s="155" t="s">
        <v>35</v>
      </c>
      <c r="H20" s="144">
        <f>H17+H17</f>
        <v>1495.5665024630541</v>
      </c>
      <c r="I20" s="39">
        <f>I17+I17</f>
        <v>427.30471498944405</v>
      </c>
      <c r="J20" s="39">
        <f>J17+J17</f>
        <v>427.30471498944405</v>
      </c>
      <c r="K20" s="39">
        <f>K19+K15</f>
        <v>1922.8712174524981</v>
      </c>
    </row>
    <row r="21" spans="1:11" x14ac:dyDescent="0.2">
      <c r="A21" s="138"/>
      <c r="B21" s="19"/>
      <c r="C21" s="149" t="s">
        <v>36</v>
      </c>
      <c r="D21" s="144">
        <f>D18+D17</f>
        <v>12463.054187192118</v>
      </c>
      <c r="E21" s="39">
        <f>E18+E17</f>
        <v>4985.2216748768478</v>
      </c>
      <c r="F21" s="153">
        <f>F18+F17</f>
        <v>7477.8325123152699</v>
      </c>
      <c r="G21" s="155" t="s">
        <v>36</v>
      </c>
      <c r="H21" s="144">
        <f>H17+H18</f>
        <v>1744.8275862068965</v>
      </c>
      <c r="I21" s="39">
        <f>I18+I17</f>
        <v>498.52216748768473</v>
      </c>
      <c r="J21" s="39">
        <f>J18+J17</f>
        <v>498.52216748768473</v>
      </c>
      <c r="K21" s="39">
        <f>K20+K15</f>
        <v>2243.3497536945811</v>
      </c>
    </row>
    <row r="22" spans="1:11" x14ac:dyDescent="0.2">
      <c r="A22" s="138"/>
      <c r="B22" s="19"/>
      <c r="C22" s="149" t="s">
        <v>37</v>
      </c>
      <c r="D22" s="144">
        <f>D18+D18</f>
        <v>14243.490499648135</v>
      </c>
      <c r="E22" s="39">
        <f>E18+E18</f>
        <v>5697.396199859254</v>
      </c>
      <c r="F22" s="153">
        <f>F18+F18</f>
        <v>8546.0942997888797</v>
      </c>
      <c r="G22" s="155" t="s">
        <v>37</v>
      </c>
      <c r="H22" s="144">
        <f>H18+H18</f>
        <v>1994.0886699507389</v>
      </c>
      <c r="I22" s="39">
        <f>I18+I18</f>
        <v>569.7396199859254</v>
      </c>
      <c r="J22" s="39">
        <f>J18+J18</f>
        <v>569.7396199859254</v>
      </c>
      <c r="K22" s="39">
        <f>K21+K15</f>
        <v>2563.8282899366641</v>
      </c>
    </row>
    <row r="23" spans="1:11" x14ac:dyDescent="0.2">
      <c r="A23" s="138"/>
      <c r="B23" s="19"/>
      <c r="C23" s="149" t="s">
        <v>38</v>
      </c>
      <c r="D23" s="144">
        <f>D18+D19</f>
        <v>16023.926812104151</v>
      </c>
      <c r="E23" s="39">
        <f>E19+E18</f>
        <v>6409.5707248416602</v>
      </c>
      <c r="F23" s="153">
        <f>F19+F18</f>
        <v>9614.3560872624912</v>
      </c>
      <c r="G23" s="155" t="s">
        <v>38</v>
      </c>
      <c r="H23" s="144">
        <f>H18+H19</f>
        <v>2243.3497536945811</v>
      </c>
      <c r="I23" s="39">
        <f>I19+I18</f>
        <v>640.95707248416602</v>
      </c>
      <c r="J23" s="39">
        <f>J19+J18</f>
        <v>640.95707248416602</v>
      </c>
      <c r="K23" s="39">
        <f>K22+K15</f>
        <v>2884.3068261787471</v>
      </c>
    </row>
    <row r="24" spans="1:11" x14ac:dyDescent="0.2">
      <c r="A24" s="138"/>
      <c r="B24" s="19"/>
      <c r="C24" s="149" t="s">
        <v>39</v>
      </c>
      <c r="D24" s="144">
        <f>D15*10</f>
        <v>17804.363124560168</v>
      </c>
      <c r="E24" s="39">
        <f>E19+E19</f>
        <v>7121.7452498240673</v>
      </c>
      <c r="F24" s="153">
        <f>F19+F19</f>
        <v>10682.617874736101</v>
      </c>
      <c r="G24" s="155" t="s">
        <v>39</v>
      </c>
      <c r="H24" s="144">
        <f>H19+H19</f>
        <v>2492.6108374384235</v>
      </c>
      <c r="I24" s="39">
        <f>I19+I19</f>
        <v>712.17452498240675</v>
      </c>
      <c r="J24" s="39">
        <f>J19+J19</f>
        <v>712.17452498240675</v>
      </c>
      <c r="K24" s="39">
        <f>K23+K15</f>
        <v>3204.7853624208301</v>
      </c>
    </row>
    <row r="25" spans="1:11" x14ac:dyDescent="0.2">
      <c r="A25" s="138"/>
      <c r="B25" s="19"/>
      <c r="C25" s="149" t="s">
        <v>40</v>
      </c>
      <c r="D25" s="144">
        <f>D24*2</f>
        <v>35608.726249120336</v>
      </c>
      <c r="E25" s="39">
        <f>E24*2</f>
        <v>14243.490499648135</v>
      </c>
      <c r="F25" s="153">
        <f>F24*2</f>
        <v>21365.235749472202</v>
      </c>
      <c r="G25" s="155" t="s">
        <v>40</v>
      </c>
      <c r="H25" s="144">
        <f>H24*2</f>
        <v>4985.2216748768469</v>
      </c>
      <c r="I25" s="39">
        <f>I24*2</f>
        <v>1424.3490499648135</v>
      </c>
      <c r="J25" s="39">
        <f>J24*2</f>
        <v>1424.3490499648135</v>
      </c>
      <c r="K25" s="39">
        <f>K24*2</f>
        <v>6409.5707248416602</v>
      </c>
    </row>
    <row r="26" spans="1:11" ht="10.8" thickBot="1" x14ac:dyDescent="0.25">
      <c r="A26" s="138"/>
      <c r="B26" s="25"/>
      <c r="C26" s="148" t="s">
        <v>41</v>
      </c>
      <c r="D26" s="144">
        <f>D25+D24</f>
        <v>53413.089373680501</v>
      </c>
      <c r="E26" s="39">
        <f>E25+E24</f>
        <v>21365.235749472202</v>
      </c>
      <c r="F26" s="153">
        <f>F25+F24</f>
        <v>32047.853624208303</v>
      </c>
      <c r="G26" s="154" t="s">
        <v>41</v>
      </c>
      <c r="H26" s="144">
        <f>H25+H24</f>
        <v>7477.8325123152699</v>
      </c>
      <c r="I26" s="39">
        <f>I25+I24</f>
        <v>2136.5235749472204</v>
      </c>
      <c r="J26" s="39">
        <f>J25+J24</f>
        <v>2136.5235749472204</v>
      </c>
      <c r="K26" s="39">
        <f>K25+K24</f>
        <v>9614.3560872624912</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53413.089373680501</v>
      </c>
      <c r="D29" s="51">
        <f>C29/100*4</f>
        <v>2136.5235749472199</v>
      </c>
      <c r="E29" s="51">
        <f>C29/100*5</f>
        <v>2670.6544686840248</v>
      </c>
      <c r="F29" s="51">
        <f>C29/100*6</f>
        <v>3204.7853624208301</v>
      </c>
      <c r="G29" s="51">
        <f>C29/100*7</f>
        <v>3738.916256157635</v>
      </c>
      <c r="H29" s="51">
        <f>C29/100*8</f>
        <v>4273.0471498944398</v>
      </c>
      <c r="I29" s="51">
        <f>C29/100*9</f>
        <v>4807.1780436312447</v>
      </c>
      <c r="J29" s="51">
        <f>C29/100*10</f>
        <v>5341.3089373680496</v>
      </c>
      <c r="K29" s="52"/>
    </row>
    <row r="30" spans="1:11" x14ac:dyDescent="0.2">
      <c r="A30" s="19"/>
      <c r="B30" s="53" t="s">
        <v>45</v>
      </c>
      <c r="C30" s="54" t="s">
        <v>46</v>
      </c>
      <c r="D30" s="55">
        <f>D15</f>
        <v>1780.4363124560168</v>
      </c>
      <c r="E30" s="55">
        <f>D15</f>
        <v>1780.4363124560168</v>
      </c>
      <c r="F30" s="55">
        <f>D15</f>
        <v>1780.4363124560168</v>
      </c>
      <c r="G30" s="55">
        <f>D15</f>
        <v>1780.4363124560168</v>
      </c>
      <c r="H30" s="55">
        <f>D15</f>
        <v>1780.4363124560168</v>
      </c>
      <c r="I30" s="55">
        <f>D15</f>
        <v>1780.4363124560168</v>
      </c>
      <c r="J30" s="55">
        <f>D15</f>
        <v>1780.4363124560168</v>
      </c>
      <c r="K30" s="52"/>
    </row>
    <row r="31" spans="1:11" x14ac:dyDescent="0.2">
      <c r="A31" s="19"/>
      <c r="B31" s="53" t="s">
        <v>47</v>
      </c>
      <c r="C31" s="56" t="s">
        <v>48</v>
      </c>
      <c r="D31" s="51">
        <f t="shared" ref="D31:J31" si="0">D29-D30</f>
        <v>356.08726249120309</v>
      </c>
      <c r="E31" s="51">
        <f t="shared" si="0"/>
        <v>890.21815622800796</v>
      </c>
      <c r="F31" s="51">
        <f t="shared" si="0"/>
        <v>1424.3490499648133</v>
      </c>
      <c r="G31" s="51">
        <f t="shared" si="0"/>
        <v>1958.4799437016181</v>
      </c>
      <c r="H31" s="51">
        <f t="shared" si="0"/>
        <v>2492.610837438423</v>
      </c>
      <c r="I31" s="51">
        <f t="shared" si="0"/>
        <v>3026.7417311752279</v>
      </c>
      <c r="J31" s="51">
        <f t="shared" si="0"/>
        <v>3560.8726249120327</v>
      </c>
      <c r="K31" s="52"/>
    </row>
    <row r="32" spans="1:11" ht="10.8" thickBot="1" x14ac:dyDescent="0.25">
      <c r="A32" s="19"/>
      <c r="B32" s="57"/>
      <c r="C32" s="453" t="s">
        <v>161</v>
      </c>
      <c r="D32" s="58">
        <f t="shared" ref="D32:J32" si="1">D31/100*10</f>
        <v>35.608726249120309</v>
      </c>
      <c r="E32" s="58">
        <f t="shared" si="1"/>
        <v>89.021815622800787</v>
      </c>
      <c r="F32" s="58">
        <f t="shared" si="1"/>
        <v>142.43490499648132</v>
      </c>
      <c r="G32" s="58">
        <f t="shared" si="1"/>
        <v>195.84799437016181</v>
      </c>
      <c r="H32" s="58">
        <f t="shared" si="1"/>
        <v>249.26108374384231</v>
      </c>
      <c r="I32" s="58">
        <f t="shared" si="1"/>
        <v>302.6741731175228</v>
      </c>
      <c r="J32" s="58">
        <f t="shared" si="1"/>
        <v>356.08726249120332</v>
      </c>
      <c r="K32" s="59"/>
    </row>
    <row r="33" spans="1:11" x14ac:dyDescent="0.2">
      <c r="A33" s="19"/>
      <c r="B33" s="60" t="s">
        <v>50</v>
      </c>
      <c r="C33" s="61" t="s">
        <v>51</v>
      </c>
      <c r="D33" s="62">
        <f t="shared" ref="D33:J36" si="2">D29*30</f>
        <v>64095.707248416598</v>
      </c>
      <c r="E33" s="62">
        <f t="shared" si="2"/>
        <v>80119.634060520737</v>
      </c>
      <c r="F33" s="62">
        <f t="shared" si="2"/>
        <v>96143.560872624905</v>
      </c>
      <c r="G33" s="62">
        <f t="shared" si="2"/>
        <v>112167.48768472904</v>
      </c>
      <c r="H33" s="62">
        <f t="shared" si="2"/>
        <v>128191.4144968332</v>
      </c>
      <c r="I33" s="62">
        <f t="shared" si="2"/>
        <v>144215.34130893735</v>
      </c>
      <c r="J33" s="63">
        <f t="shared" si="2"/>
        <v>160239.26812104147</v>
      </c>
      <c r="K33" s="64"/>
    </row>
    <row r="34" spans="1:11" x14ac:dyDescent="0.2">
      <c r="A34" s="19"/>
      <c r="B34" s="65" t="s">
        <v>50</v>
      </c>
      <c r="C34" s="66" t="s">
        <v>52</v>
      </c>
      <c r="D34" s="67">
        <f t="shared" si="2"/>
        <v>53413.089373680501</v>
      </c>
      <c r="E34" s="67">
        <f t="shared" si="2"/>
        <v>53413.089373680501</v>
      </c>
      <c r="F34" s="67">
        <f t="shared" si="2"/>
        <v>53413.089373680501</v>
      </c>
      <c r="G34" s="67">
        <f t="shared" si="2"/>
        <v>53413.089373680501</v>
      </c>
      <c r="H34" s="67">
        <f t="shared" si="2"/>
        <v>53413.089373680501</v>
      </c>
      <c r="I34" s="67">
        <f t="shared" si="2"/>
        <v>53413.089373680501</v>
      </c>
      <c r="J34" s="68">
        <f t="shared" si="2"/>
        <v>53413.089373680501</v>
      </c>
      <c r="K34" s="69"/>
    </row>
    <row r="35" spans="1:11" x14ac:dyDescent="0.2">
      <c r="A35" s="19"/>
      <c r="B35" s="70" t="s">
        <v>50</v>
      </c>
      <c r="C35" s="71" t="s">
        <v>53</v>
      </c>
      <c r="D35" s="72">
        <f t="shared" si="2"/>
        <v>10682.617874736094</v>
      </c>
      <c r="E35" s="72">
        <f t="shared" si="2"/>
        <v>26706.54468684024</v>
      </c>
      <c r="F35" s="72">
        <f t="shared" si="2"/>
        <v>42730.471498944396</v>
      </c>
      <c r="G35" s="72">
        <f t="shared" si="2"/>
        <v>58754.398311048542</v>
      </c>
      <c r="H35" s="72">
        <f t="shared" si="2"/>
        <v>74778.325123152696</v>
      </c>
      <c r="I35" s="72">
        <f t="shared" si="2"/>
        <v>90802.251935256834</v>
      </c>
      <c r="J35" s="73">
        <f t="shared" si="2"/>
        <v>106826.17874736099</v>
      </c>
      <c r="K35" s="74"/>
    </row>
    <row r="36" spans="1:11" ht="10.8" thickBot="1" x14ac:dyDescent="0.25">
      <c r="A36" s="19"/>
      <c r="B36" s="75" t="s">
        <v>50</v>
      </c>
      <c r="C36" s="76" t="s">
        <v>49</v>
      </c>
      <c r="D36" s="77">
        <f t="shared" si="2"/>
        <v>1068.2617874736093</v>
      </c>
      <c r="E36" s="77">
        <f t="shared" si="2"/>
        <v>2670.6544686840234</v>
      </c>
      <c r="F36" s="77">
        <f t="shared" si="2"/>
        <v>4273.0471498944398</v>
      </c>
      <c r="G36" s="77">
        <f t="shared" si="2"/>
        <v>5875.4398311048544</v>
      </c>
      <c r="H36" s="77">
        <f t="shared" si="2"/>
        <v>7477.832512315269</v>
      </c>
      <c r="I36" s="77">
        <f t="shared" si="2"/>
        <v>9080.2251935256845</v>
      </c>
      <c r="J36" s="77">
        <f t="shared" si="2"/>
        <v>10682.617874736099</v>
      </c>
      <c r="K36" s="78"/>
    </row>
    <row r="37" spans="1:11" x14ac:dyDescent="0.2">
      <c r="A37" s="6"/>
      <c r="B37" s="79"/>
      <c r="C37" s="80" t="s">
        <v>54</v>
      </c>
      <c r="D37" s="81">
        <f t="shared" ref="D37:J37" si="3">D31</f>
        <v>356.08726249120309</v>
      </c>
      <c r="E37" s="81">
        <f t="shared" si="3"/>
        <v>890.21815622800796</v>
      </c>
      <c r="F37" s="81">
        <f t="shared" si="3"/>
        <v>1424.3490499648133</v>
      </c>
      <c r="G37" s="81">
        <f t="shared" si="3"/>
        <v>1958.4799437016181</v>
      </c>
      <c r="H37" s="81">
        <f t="shared" si="3"/>
        <v>2492.610837438423</v>
      </c>
      <c r="I37" s="81">
        <f t="shared" si="3"/>
        <v>3026.7417311752279</v>
      </c>
      <c r="J37" s="81">
        <f t="shared" si="3"/>
        <v>3560.8726249120327</v>
      </c>
      <c r="K37" s="82"/>
    </row>
    <row r="38" spans="1:11" ht="11.4" x14ac:dyDescent="0.2">
      <c r="A38" s="11"/>
      <c r="B38" s="83"/>
      <c r="C38" s="84" t="s">
        <v>55</v>
      </c>
      <c r="D38" s="85">
        <f t="shared" ref="D38:J38" si="4">D37/100*20</f>
        <v>71.217452498240618</v>
      </c>
      <c r="E38" s="86">
        <f t="shared" si="4"/>
        <v>178.04363124560157</v>
      </c>
      <c r="F38" s="86">
        <f t="shared" si="4"/>
        <v>284.86980999296264</v>
      </c>
      <c r="G38" s="86">
        <f t="shared" si="4"/>
        <v>391.69598874032363</v>
      </c>
      <c r="H38" s="86">
        <f t="shared" si="4"/>
        <v>498.52216748768461</v>
      </c>
      <c r="I38" s="86">
        <f t="shared" si="4"/>
        <v>605.3483462350456</v>
      </c>
      <c r="J38" s="86">
        <f t="shared" si="4"/>
        <v>712.17452498240664</v>
      </c>
      <c r="K38" s="82"/>
    </row>
    <row r="39" spans="1:11" ht="13.2" x14ac:dyDescent="0.25">
      <c r="A39" s="19"/>
      <c r="B39" s="87"/>
      <c r="C39" s="88" t="s">
        <v>56</v>
      </c>
      <c r="D39" s="85">
        <f t="shared" ref="D39:J39" si="5">D37/100*40</f>
        <v>142.43490499648124</v>
      </c>
      <c r="E39" s="86">
        <f t="shared" si="5"/>
        <v>356.08726249120315</v>
      </c>
      <c r="F39" s="86">
        <f t="shared" si="5"/>
        <v>569.73961998592529</v>
      </c>
      <c r="G39" s="86">
        <f t="shared" si="5"/>
        <v>783.39197748064726</v>
      </c>
      <c r="H39" s="86">
        <f t="shared" si="5"/>
        <v>997.04433497536922</v>
      </c>
      <c r="I39" s="86">
        <f t="shared" si="5"/>
        <v>1210.6966924700912</v>
      </c>
      <c r="J39" s="86">
        <f t="shared" si="5"/>
        <v>1424.3490499648133</v>
      </c>
      <c r="K39" s="82"/>
    </row>
    <row r="40" spans="1:11" ht="11.4" x14ac:dyDescent="0.2">
      <c r="A40" s="19"/>
      <c r="B40" s="89"/>
      <c r="C40" s="84" t="s">
        <v>57</v>
      </c>
      <c r="D40" s="85">
        <f t="shared" ref="D40:J40" si="6">D37/100*40</f>
        <v>142.43490499648124</v>
      </c>
      <c r="E40" s="86">
        <f t="shared" si="6"/>
        <v>356.08726249120315</v>
      </c>
      <c r="F40" s="86">
        <f t="shared" si="6"/>
        <v>569.73961998592529</v>
      </c>
      <c r="G40" s="86">
        <f t="shared" si="6"/>
        <v>783.39197748064726</v>
      </c>
      <c r="H40" s="86">
        <f t="shared" si="6"/>
        <v>997.04433497536922</v>
      </c>
      <c r="I40" s="86">
        <f t="shared" si="6"/>
        <v>1210.6966924700912</v>
      </c>
      <c r="J40" s="86">
        <f t="shared" si="6"/>
        <v>1424.3490499648133</v>
      </c>
      <c r="K40" s="82"/>
    </row>
    <row r="41" spans="1:11" s="96" customFormat="1" ht="11.4" x14ac:dyDescent="0.2">
      <c r="A41" s="90"/>
      <c r="B41" s="91"/>
      <c r="C41" s="92" t="s">
        <v>58</v>
      </c>
      <c r="D41" s="93">
        <f>D37/100*4</f>
        <v>14.243490499648123</v>
      </c>
      <c r="E41" s="94">
        <f>E37/100*5</f>
        <v>44.510907811400394</v>
      </c>
      <c r="F41" s="94">
        <f>F37/100*6</f>
        <v>85.460942997888793</v>
      </c>
      <c r="G41" s="94">
        <f>F37/100*7</f>
        <v>99.704433497536925</v>
      </c>
      <c r="H41" s="94">
        <f>F37/100*8</f>
        <v>113.94792399718506</v>
      </c>
      <c r="I41" s="94">
        <f>F37/100*9</f>
        <v>128.1914144968332</v>
      </c>
      <c r="J41" s="94">
        <f>F37/100*10</f>
        <v>142.43490499648132</v>
      </c>
      <c r="K41" s="95"/>
    </row>
    <row r="42" spans="1:11" ht="11.4" x14ac:dyDescent="0.2">
      <c r="A42" s="19"/>
      <c r="B42" s="89"/>
      <c r="C42" s="97" t="s">
        <v>59</v>
      </c>
      <c r="D42" s="98">
        <f t="shared" ref="D42:J42" si="7">D37+D41</f>
        <v>370.33075299085124</v>
      </c>
      <c r="E42" s="99">
        <f t="shared" si="7"/>
        <v>934.7290640394084</v>
      </c>
      <c r="F42" s="99">
        <f t="shared" si="7"/>
        <v>1509.8099929627022</v>
      </c>
      <c r="G42" s="99">
        <f t="shared" si="7"/>
        <v>2058.1843771991553</v>
      </c>
      <c r="H42" s="99">
        <f t="shared" si="7"/>
        <v>2606.5587614356082</v>
      </c>
      <c r="I42" s="99">
        <f t="shared" si="7"/>
        <v>3154.9331456720611</v>
      </c>
      <c r="J42" s="99">
        <f t="shared" si="7"/>
        <v>3703.307529908514</v>
      </c>
      <c r="K42" s="100"/>
    </row>
    <row r="43" spans="1:11" ht="11.4" x14ac:dyDescent="0.2">
      <c r="A43" s="19"/>
      <c r="B43" s="101"/>
      <c r="C43" s="102" t="s">
        <v>60</v>
      </c>
      <c r="D43" s="103">
        <f>D35*D28</f>
        <v>427.30471498944377</v>
      </c>
      <c r="E43" s="103">
        <f t="shared" ref="E43:J43" si="8">E35*E28</f>
        <v>1335.3272343420122</v>
      </c>
      <c r="F43" s="103">
        <f t="shared" si="8"/>
        <v>2563.8282899366636</v>
      </c>
      <c r="G43" s="103">
        <f t="shared" si="8"/>
        <v>4112.8078817733985</v>
      </c>
      <c r="H43" s="103">
        <f t="shared" si="8"/>
        <v>5982.2660098522156</v>
      </c>
      <c r="I43" s="103">
        <f t="shared" si="8"/>
        <v>8172.2026741731152</v>
      </c>
      <c r="J43" s="103">
        <f t="shared" si="8"/>
        <v>10682.617874736099</v>
      </c>
      <c r="K43" s="104"/>
    </row>
    <row r="44" spans="1:11" ht="11.4" x14ac:dyDescent="0.2">
      <c r="A44" s="19"/>
      <c r="B44" s="101"/>
      <c r="C44" s="102" t="s">
        <v>61</v>
      </c>
      <c r="D44" s="105">
        <f>D35+D43</f>
        <v>11109.922589725538</v>
      </c>
      <c r="E44" s="105">
        <f t="shared" ref="E44:J44" si="9">E35+E43</f>
        <v>28041.871921182254</v>
      </c>
      <c r="F44" s="105">
        <f t="shared" si="9"/>
        <v>45294.299788881057</v>
      </c>
      <c r="G44" s="105">
        <f t="shared" si="9"/>
        <v>62867.206192821941</v>
      </c>
      <c r="H44" s="105">
        <f t="shared" si="9"/>
        <v>80760.591133004913</v>
      </c>
      <c r="I44" s="105">
        <f t="shared" si="9"/>
        <v>98974.454609429944</v>
      </c>
      <c r="J44" s="105">
        <f t="shared" si="9"/>
        <v>117508.79662209708</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127.17402231828692</v>
      </c>
      <c r="F46" s="114">
        <f>E46*C7</f>
        <v>1780.4363124560168</v>
      </c>
      <c r="G46" s="115"/>
      <c r="H46" s="114">
        <f>F46*C8</f>
        <v>53413.089373680501</v>
      </c>
      <c r="I46" s="116">
        <f>E26</f>
        <v>21365.235749472202</v>
      </c>
      <c r="J46" s="117">
        <f>F26</f>
        <v>32047.853624208303</v>
      </c>
      <c r="K46" s="19"/>
    </row>
    <row r="47" spans="1:11" ht="13.8" thickBot="1" x14ac:dyDescent="0.3">
      <c r="A47" s="118" t="str">
        <f t="shared" ref="A47:B49" si="10">A6</f>
        <v>Per Month /US$</v>
      </c>
      <c r="B47" s="119">
        <f t="shared" si="10"/>
        <v>180.71428571428572</v>
      </c>
      <c r="C47" s="27">
        <v>1</v>
      </c>
      <c r="D47" s="120"/>
      <c r="E47" s="121"/>
      <c r="F47" s="121"/>
      <c r="G47" s="122"/>
      <c r="H47" s="123" t="s">
        <v>11</v>
      </c>
      <c r="I47" s="124" t="s">
        <v>20</v>
      </c>
      <c r="J47" s="124" t="s">
        <v>13</v>
      </c>
      <c r="K47" s="25"/>
    </row>
    <row r="48" spans="1:11" ht="13.8" thickBot="1" x14ac:dyDescent="0.3">
      <c r="A48" s="118" t="str">
        <f t="shared" si="10"/>
        <v>Per Year /US$</v>
      </c>
      <c r="B48" s="119">
        <f t="shared" si="10"/>
        <v>2530</v>
      </c>
      <c r="C48" s="27">
        <v>14</v>
      </c>
      <c r="D48" s="125"/>
      <c r="E48" s="126"/>
      <c r="F48" s="126"/>
      <c r="G48" s="126"/>
      <c r="H48" s="127"/>
      <c r="I48" s="127"/>
      <c r="J48" s="127"/>
      <c r="K48" s="44"/>
    </row>
    <row r="49" spans="1:11" ht="13.8" thickBot="1" x14ac:dyDescent="0.3">
      <c r="A49" s="118" t="str">
        <f t="shared" si="10"/>
        <v>Per 30 Years /US$</v>
      </c>
      <c r="B49" s="119">
        <f t="shared" si="10"/>
        <v>75900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76.304413390972144</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22.891324017291645</v>
      </c>
      <c r="E52" s="39">
        <f>F10/100*15</f>
        <v>11.445662008645822</v>
      </c>
      <c r="F52" s="39">
        <f>F10/100*10</f>
        <v>7.6304413390972146</v>
      </c>
      <c r="G52" s="39">
        <f>F10/100*15</f>
        <v>11.445662008645822</v>
      </c>
      <c r="H52" s="39">
        <f>F10/100*8</f>
        <v>6.1043530712777718</v>
      </c>
      <c r="I52" s="39">
        <f>F10/100*6</f>
        <v>4.5782648034583291</v>
      </c>
      <c r="J52" s="39">
        <f>F10/100*6</f>
        <v>4.5782648034583291</v>
      </c>
      <c r="K52" s="39">
        <f>F10/100*10</f>
        <v>7.6304413390972146</v>
      </c>
    </row>
    <row r="53" spans="1:11" x14ac:dyDescent="0.2">
      <c r="A53" s="138"/>
      <c r="B53" s="139"/>
      <c r="C53" s="38" t="s">
        <v>26</v>
      </c>
      <c r="D53" s="39">
        <f t="shared" ref="D53:K53" si="11">D52*2</f>
        <v>45.782648034583289</v>
      </c>
      <c r="E53" s="39">
        <f t="shared" si="11"/>
        <v>22.891324017291645</v>
      </c>
      <c r="F53" s="39">
        <f t="shared" si="11"/>
        <v>15.260882678194429</v>
      </c>
      <c r="G53" s="39">
        <f t="shared" si="11"/>
        <v>22.891324017291645</v>
      </c>
      <c r="H53" s="39">
        <f t="shared" si="11"/>
        <v>12.208706142555544</v>
      </c>
      <c r="I53" s="39">
        <f t="shared" si="11"/>
        <v>9.1565296069166582</v>
      </c>
      <c r="J53" s="39">
        <f t="shared" si="11"/>
        <v>9.1565296069166582</v>
      </c>
      <c r="K53" s="39">
        <f t="shared" si="11"/>
        <v>15.260882678194429</v>
      </c>
    </row>
    <row r="54" spans="1:11" x14ac:dyDescent="0.2">
      <c r="A54" s="138"/>
      <c r="B54" s="139"/>
      <c r="C54" s="38" t="s">
        <v>27</v>
      </c>
      <c r="D54" s="39">
        <f t="shared" ref="D54:K54" si="12">D52*3</f>
        <v>68.673972051874927</v>
      </c>
      <c r="E54" s="39">
        <f t="shared" si="12"/>
        <v>34.336986025937463</v>
      </c>
      <c r="F54" s="39">
        <f t="shared" si="12"/>
        <v>22.891324017291645</v>
      </c>
      <c r="G54" s="39">
        <f t="shared" si="12"/>
        <v>34.336986025937463</v>
      </c>
      <c r="H54" s="39">
        <f t="shared" si="12"/>
        <v>18.313059213833316</v>
      </c>
      <c r="I54" s="39">
        <f t="shared" si="12"/>
        <v>13.734794410374988</v>
      </c>
      <c r="J54" s="39">
        <f t="shared" si="12"/>
        <v>13.734794410374988</v>
      </c>
      <c r="K54" s="39">
        <f t="shared" si="12"/>
        <v>22.891324017291645</v>
      </c>
    </row>
    <row r="55" spans="1:11" x14ac:dyDescent="0.2">
      <c r="A55" s="138"/>
      <c r="B55" s="139"/>
      <c r="C55" s="38" t="s">
        <v>28</v>
      </c>
      <c r="D55" s="39">
        <f t="shared" ref="D55:K55" si="13">D52*6</f>
        <v>137.34794410374985</v>
      </c>
      <c r="E55" s="39">
        <f t="shared" si="13"/>
        <v>68.673972051874927</v>
      </c>
      <c r="F55" s="39">
        <f t="shared" si="13"/>
        <v>45.782648034583289</v>
      </c>
      <c r="G55" s="39">
        <f t="shared" si="13"/>
        <v>68.673972051874927</v>
      </c>
      <c r="H55" s="39">
        <f t="shared" si="13"/>
        <v>36.626118427666633</v>
      </c>
      <c r="I55" s="39">
        <f t="shared" si="13"/>
        <v>27.469588820749976</v>
      </c>
      <c r="J55" s="39">
        <f t="shared" si="13"/>
        <v>27.469588820749976</v>
      </c>
      <c r="K55" s="39">
        <f t="shared" si="13"/>
        <v>45.782648034583289</v>
      </c>
    </row>
    <row r="56" spans="1:11" x14ac:dyDescent="0.2">
      <c r="A56" s="138"/>
      <c r="B56" s="139"/>
      <c r="C56" s="38" t="s">
        <v>29</v>
      </c>
      <c r="D56" s="39">
        <f t="shared" ref="D56:K56" si="14">D52*12</f>
        <v>274.69588820749971</v>
      </c>
      <c r="E56" s="39">
        <f t="shared" si="14"/>
        <v>137.34794410374985</v>
      </c>
      <c r="F56" s="39">
        <f t="shared" si="14"/>
        <v>91.565296069166578</v>
      </c>
      <c r="G56" s="39">
        <f t="shared" si="14"/>
        <v>137.34794410374985</v>
      </c>
      <c r="H56" s="39">
        <f t="shared" si="14"/>
        <v>73.252236855333265</v>
      </c>
      <c r="I56" s="39">
        <f t="shared" si="14"/>
        <v>54.939177641499953</v>
      </c>
      <c r="J56" s="39">
        <f t="shared" si="14"/>
        <v>54.939177641499953</v>
      </c>
      <c r="K56" s="39">
        <f t="shared" si="14"/>
        <v>91.565296069166578</v>
      </c>
    </row>
    <row r="57" spans="1:11" x14ac:dyDescent="0.2">
      <c r="A57" s="138"/>
      <c r="B57" s="139"/>
      <c r="C57" s="40" t="s">
        <v>30</v>
      </c>
      <c r="D57" s="140">
        <f t="shared" ref="D57:K57" si="15">D52*14</f>
        <v>320.47853624208301</v>
      </c>
      <c r="E57" s="140">
        <f t="shared" si="15"/>
        <v>160.2392681210415</v>
      </c>
      <c r="F57" s="140">
        <f t="shared" si="15"/>
        <v>106.826178747361</v>
      </c>
      <c r="G57" s="140">
        <f t="shared" si="15"/>
        <v>160.2392681210415</v>
      </c>
      <c r="H57" s="140">
        <f t="shared" si="15"/>
        <v>85.460942997888807</v>
      </c>
      <c r="I57" s="140">
        <f t="shared" si="15"/>
        <v>64.095707248416602</v>
      </c>
      <c r="J57" s="140">
        <f t="shared" si="15"/>
        <v>64.095707248416602</v>
      </c>
      <c r="K57" s="140">
        <f t="shared" si="15"/>
        <v>106.826178747361</v>
      </c>
    </row>
    <row r="58" spans="1:11" x14ac:dyDescent="0.2">
      <c r="A58" s="138"/>
      <c r="B58" s="139"/>
      <c r="C58" s="38" t="s">
        <v>31</v>
      </c>
      <c r="D58" s="39">
        <f t="shared" ref="D58:K58" si="16">D57*2</f>
        <v>640.95707248416602</v>
      </c>
      <c r="E58" s="39">
        <f t="shared" si="16"/>
        <v>320.47853624208301</v>
      </c>
      <c r="F58" s="39">
        <f t="shared" si="16"/>
        <v>213.652357494722</v>
      </c>
      <c r="G58" s="39">
        <f t="shared" si="16"/>
        <v>320.47853624208301</v>
      </c>
      <c r="H58" s="39">
        <f t="shared" si="16"/>
        <v>170.92188599577761</v>
      </c>
      <c r="I58" s="39">
        <f t="shared" si="16"/>
        <v>128.1914144968332</v>
      </c>
      <c r="J58" s="39">
        <f t="shared" si="16"/>
        <v>128.1914144968332</v>
      </c>
      <c r="K58" s="39">
        <f t="shared" si="16"/>
        <v>213.652357494722</v>
      </c>
    </row>
    <row r="59" spans="1:11" x14ac:dyDescent="0.2">
      <c r="A59" s="138"/>
      <c r="B59" s="139"/>
      <c r="C59" s="38" t="s">
        <v>32</v>
      </c>
      <c r="D59" s="39">
        <f t="shared" ref="D59:K59" si="17">D58+D57</f>
        <v>961.43560872624903</v>
      </c>
      <c r="E59" s="39">
        <f t="shared" si="17"/>
        <v>480.71780436312451</v>
      </c>
      <c r="F59" s="39">
        <f t="shared" si="17"/>
        <v>320.47853624208301</v>
      </c>
      <c r="G59" s="39">
        <f t="shared" si="17"/>
        <v>480.71780436312451</v>
      </c>
      <c r="H59" s="39">
        <f t="shared" si="17"/>
        <v>256.38282899366641</v>
      </c>
      <c r="I59" s="39">
        <f t="shared" si="17"/>
        <v>192.28712174524981</v>
      </c>
      <c r="J59" s="39">
        <f t="shared" si="17"/>
        <v>192.28712174524981</v>
      </c>
      <c r="K59" s="39">
        <f t="shared" si="17"/>
        <v>320.47853624208301</v>
      </c>
    </row>
    <row r="60" spans="1:11" x14ac:dyDescent="0.2">
      <c r="A60" s="138"/>
      <c r="B60" s="139"/>
      <c r="C60" s="38" t="s">
        <v>33</v>
      </c>
      <c r="D60" s="39">
        <f>D58+D58</f>
        <v>1281.914144968332</v>
      </c>
      <c r="E60" s="39">
        <f t="shared" ref="E60:K60" si="18">E59+E57</f>
        <v>640.95707248416602</v>
      </c>
      <c r="F60" s="39">
        <f t="shared" si="18"/>
        <v>427.30471498944399</v>
      </c>
      <c r="G60" s="39">
        <f t="shared" si="18"/>
        <v>640.95707248416602</v>
      </c>
      <c r="H60" s="39">
        <f t="shared" si="18"/>
        <v>341.84377199155523</v>
      </c>
      <c r="I60" s="39">
        <f t="shared" si="18"/>
        <v>256.38282899366641</v>
      </c>
      <c r="J60" s="39">
        <f t="shared" si="18"/>
        <v>256.38282899366641</v>
      </c>
      <c r="K60" s="39">
        <f t="shared" si="18"/>
        <v>427.30471498944399</v>
      </c>
    </row>
    <row r="61" spans="1:11" x14ac:dyDescent="0.2">
      <c r="A61" s="138"/>
      <c r="B61" s="139"/>
      <c r="C61" s="38" t="s">
        <v>34</v>
      </c>
      <c r="D61" s="39">
        <f>D59+D58</f>
        <v>1602.392681210415</v>
      </c>
      <c r="E61" s="39">
        <f t="shared" ref="E61:K61" si="19">E60+E57</f>
        <v>801.19634060520752</v>
      </c>
      <c r="F61" s="39">
        <f t="shared" si="19"/>
        <v>534.13089373680498</v>
      </c>
      <c r="G61" s="39">
        <f t="shared" si="19"/>
        <v>801.19634060520752</v>
      </c>
      <c r="H61" s="39">
        <f t="shared" si="19"/>
        <v>427.30471498944405</v>
      </c>
      <c r="I61" s="39">
        <f t="shared" si="19"/>
        <v>320.47853624208301</v>
      </c>
      <c r="J61" s="39">
        <f t="shared" si="19"/>
        <v>320.47853624208301</v>
      </c>
      <c r="K61" s="39">
        <f t="shared" si="19"/>
        <v>534.13089373680498</v>
      </c>
    </row>
    <row r="62" spans="1:11" x14ac:dyDescent="0.2">
      <c r="A62" s="138"/>
      <c r="B62" s="139"/>
      <c r="C62" s="38" t="s">
        <v>35</v>
      </c>
      <c r="D62" s="39">
        <f>D59+D59</f>
        <v>1922.8712174524981</v>
      </c>
      <c r="E62" s="39">
        <f t="shared" ref="E62:K62" si="20">E61+E57</f>
        <v>961.43560872624903</v>
      </c>
      <c r="F62" s="39">
        <f t="shared" si="20"/>
        <v>640.95707248416602</v>
      </c>
      <c r="G62" s="39">
        <f t="shared" si="20"/>
        <v>961.43560872624903</v>
      </c>
      <c r="H62" s="39">
        <f t="shared" si="20"/>
        <v>512.76565798733282</v>
      </c>
      <c r="I62" s="39">
        <f t="shared" si="20"/>
        <v>384.57424349049961</v>
      </c>
      <c r="J62" s="39">
        <f t="shared" si="20"/>
        <v>384.57424349049961</v>
      </c>
      <c r="K62" s="39">
        <f t="shared" si="20"/>
        <v>640.95707248416602</v>
      </c>
    </row>
    <row r="63" spans="1:11" x14ac:dyDescent="0.2">
      <c r="A63" s="138"/>
      <c r="B63" s="139"/>
      <c r="C63" s="38" t="s">
        <v>36</v>
      </c>
      <c r="D63" s="39">
        <f>D59+D60</f>
        <v>2243.3497536945811</v>
      </c>
      <c r="E63" s="39">
        <f t="shared" ref="E63:K63" si="21">E62+E57</f>
        <v>1121.6748768472905</v>
      </c>
      <c r="F63" s="39">
        <f t="shared" si="21"/>
        <v>747.78325123152706</v>
      </c>
      <c r="G63" s="39">
        <f t="shared" si="21"/>
        <v>1121.6748768472905</v>
      </c>
      <c r="H63" s="39">
        <f t="shared" si="21"/>
        <v>598.22660098522158</v>
      </c>
      <c r="I63" s="39">
        <f t="shared" si="21"/>
        <v>448.66995073891621</v>
      </c>
      <c r="J63" s="39">
        <f t="shared" si="21"/>
        <v>448.66995073891621</v>
      </c>
      <c r="K63" s="39">
        <f t="shared" si="21"/>
        <v>747.78325123152706</v>
      </c>
    </row>
    <row r="64" spans="1:11" x14ac:dyDescent="0.2">
      <c r="A64" s="138"/>
      <c r="B64" s="139"/>
      <c r="C64" s="38" t="s">
        <v>37</v>
      </c>
      <c r="D64" s="39">
        <f t="shared" ref="D64:K64" si="22">D63+D57</f>
        <v>2563.8282899366641</v>
      </c>
      <c r="E64" s="39">
        <f t="shared" si="22"/>
        <v>1281.914144968332</v>
      </c>
      <c r="F64" s="39">
        <f t="shared" si="22"/>
        <v>854.6094299788881</v>
      </c>
      <c r="G64" s="39">
        <f t="shared" si="22"/>
        <v>1281.914144968332</v>
      </c>
      <c r="H64" s="39">
        <f t="shared" si="22"/>
        <v>683.68754398311034</v>
      </c>
      <c r="I64" s="39">
        <f t="shared" si="22"/>
        <v>512.76565798733282</v>
      </c>
      <c r="J64" s="39">
        <f t="shared" si="22"/>
        <v>512.76565798733282</v>
      </c>
      <c r="K64" s="39">
        <f t="shared" si="22"/>
        <v>854.6094299788881</v>
      </c>
    </row>
    <row r="65" spans="1:11" x14ac:dyDescent="0.2">
      <c r="A65" s="138"/>
      <c r="B65" s="139"/>
      <c r="C65" s="38" t="s">
        <v>38</v>
      </c>
      <c r="D65" s="39">
        <f t="shared" ref="D65:K65" si="23">D64+D57</f>
        <v>2884.3068261787471</v>
      </c>
      <c r="E65" s="39">
        <f t="shared" si="23"/>
        <v>1442.1534130893735</v>
      </c>
      <c r="F65" s="39">
        <f t="shared" si="23"/>
        <v>961.43560872624914</v>
      </c>
      <c r="G65" s="39">
        <f t="shared" si="23"/>
        <v>1442.1534130893735</v>
      </c>
      <c r="H65" s="39">
        <f t="shared" si="23"/>
        <v>769.14848698099911</v>
      </c>
      <c r="I65" s="39">
        <f t="shared" si="23"/>
        <v>576.86136523574942</v>
      </c>
      <c r="J65" s="39">
        <f t="shared" si="23"/>
        <v>576.86136523574942</v>
      </c>
      <c r="K65" s="39">
        <f t="shared" si="23"/>
        <v>961.43560872624914</v>
      </c>
    </row>
    <row r="66" spans="1:11" x14ac:dyDescent="0.2">
      <c r="A66" s="138"/>
      <c r="B66" s="139"/>
      <c r="C66" s="38" t="s">
        <v>39</v>
      </c>
      <c r="D66" s="39">
        <f t="shared" ref="D66:K66" si="24">D65+D57</f>
        <v>3204.7853624208301</v>
      </c>
      <c r="E66" s="39">
        <f t="shared" si="24"/>
        <v>1602.392681210415</v>
      </c>
      <c r="F66" s="39">
        <f t="shared" si="24"/>
        <v>1068.2617874736102</v>
      </c>
      <c r="G66" s="39">
        <f t="shared" si="24"/>
        <v>1602.392681210415</v>
      </c>
      <c r="H66" s="39">
        <f t="shared" si="24"/>
        <v>854.60942997888787</v>
      </c>
      <c r="I66" s="39">
        <f t="shared" si="24"/>
        <v>640.95707248416602</v>
      </c>
      <c r="J66" s="39">
        <f t="shared" si="24"/>
        <v>640.95707248416602</v>
      </c>
      <c r="K66" s="39">
        <f t="shared" si="24"/>
        <v>1068.2617874736102</v>
      </c>
    </row>
    <row r="67" spans="1:11" x14ac:dyDescent="0.2">
      <c r="A67" s="138"/>
      <c r="B67" s="139"/>
      <c r="C67" s="38" t="s">
        <v>40</v>
      </c>
      <c r="D67" s="39">
        <f t="shared" ref="D67:K67" si="25">D66*2</f>
        <v>6409.5707248416602</v>
      </c>
      <c r="E67" s="39">
        <f t="shared" si="25"/>
        <v>3204.7853624208301</v>
      </c>
      <c r="F67" s="39">
        <f t="shared" si="25"/>
        <v>2136.5235749472204</v>
      </c>
      <c r="G67" s="39">
        <f t="shared" si="25"/>
        <v>3204.7853624208301</v>
      </c>
      <c r="H67" s="39">
        <f t="shared" si="25"/>
        <v>1709.2188599577757</v>
      </c>
      <c r="I67" s="39">
        <f t="shared" si="25"/>
        <v>1281.914144968332</v>
      </c>
      <c r="J67" s="39">
        <f t="shared" si="25"/>
        <v>1281.914144968332</v>
      </c>
      <c r="K67" s="39">
        <f t="shared" si="25"/>
        <v>2136.5235749472204</v>
      </c>
    </row>
    <row r="68" spans="1:11" x14ac:dyDescent="0.2">
      <c r="A68" s="130"/>
      <c r="B68" s="106"/>
      <c r="C68" s="42" t="s">
        <v>41</v>
      </c>
      <c r="D68" s="39">
        <f t="shared" ref="D68:K68" si="26">D67+D66</f>
        <v>9614.3560872624912</v>
      </c>
      <c r="E68" s="39">
        <f t="shared" si="26"/>
        <v>4807.1780436312456</v>
      </c>
      <c r="F68" s="39">
        <f t="shared" si="26"/>
        <v>3204.7853624208306</v>
      </c>
      <c r="G68" s="39">
        <f t="shared" si="26"/>
        <v>4807.1780436312456</v>
      </c>
      <c r="H68" s="39">
        <f t="shared" si="26"/>
        <v>2563.8282899366636</v>
      </c>
      <c r="I68" s="39">
        <f t="shared" si="26"/>
        <v>1922.8712174524981</v>
      </c>
      <c r="J68" s="39">
        <f t="shared" si="26"/>
        <v>1922.8712174524981</v>
      </c>
      <c r="K68" s="39">
        <f t="shared" si="26"/>
        <v>3204.7853624208306</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115"/>
  <sheetViews>
    <sheetView topLeftCell="A9"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Gambia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94</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126.87242384638584</v>
      </c>
      <c r="F5" s="15">
        <f>E5*14</f>
        <v>1776.2139338494019</v>
      </c>
      <c r="G5" s="16">
        <v>1</v>
      </c>
      <c r="H5" s="15">
        <f>F5*30</f>
        <v>53286.418015482057</v>
      </c>
      <c r="I5" s="17">
        <f>E26</f>
        <v>21314.567206192824</v>
      </c>
      <c r="J5" s="18">
        <f>F26</f>
        <v>31971.850809289237</v>
      </c>
      <c r="K5" s="19"/>
    </row>
    <row r="6" spans="1:11" ht="13.2" x14ac:dyDescent="0.25">
      <c r="A6" s="151" t="s">
        <v>9</v>
      </c>
      <c r="B6" s="159">
        <f>D5*C6</f>
        <v>180.28571428571428</v>
      </c>
      <c r="C6" s="233">
        <f>B7/C7</f>
        <v>180.28571428571428</v>
      </c>
      <c r="D6" s="20" t="s">
        <v>10</v>
      </c>
      <c r="E6" s="21"/>
      <c r="F6" s="21"/>
      <c r="G6" s="22">
        <v>39706</v>
      </c>
      <c r="H6" s="23" t="s">
        <v>11</v>
      </c>
      <c r="I6" s="24" t="s">
        <v>12</v>
      </c>
      <c r="J6" s="24" t="s">
        <v>13</v>
      </c>
      <c r="K6" s="25"/>
    </row>
    <row r="7" spans="1:11" ht="14.4" x14ac:dyDescent="0.3">
      <c r="A7" s="162" t="s">
        <v>14</v>
      </c>
      <c r="B7" s="26">
        <v>2524</v>
      </c>
      <c r="C7" s="27">
        <v>14</v>
      </c>
      <c r="D7"/>
      <c r="E7" s="28"/>
      <c r="F7"/>
      <c r="G7" s="29">
        <v>1.421</v>
      </c>
      <c r="H7"/>
      <c r="I7" s="30"/>
      <c r="J7"/>
      <c r="K7" s="31"/>
    </row>
    <row r="8" spans="1:11" ht="13.8" thickBot="1" x14ac:dyDescent="0.3">
      <c r="A8" s="150" t="s">
        <v>15</v>
      </c>
      <c r="B8" s="32">
        <f>B7*C8</f>
        <v>75720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126.87242384638584</v>
      </c>
      <c r="E10" s="39">
        <f>D10/100*40</f>
        <v>50.748969538554334</v>
      </c>
      <c r="F10" s="153">
        <f>D10/100*60</f>
        <v>76.123454307831508</v>
      </c>
      <c r="G10" s="155" t="s">
        <v>25</v>
      </c>
      <c r="H10" s="144">
        <f>E10/100*35</f>
        <v>17.762139338494016</v>
      </c>
      <c r="I10" s="39">
        <f>E10/100*10</f>
        <v>5.0748969538554336</v>
      </c>
      <c r="J10" s="39">
        <f>E10/100*10</f>
        <v>5.0748969538554336</v>
      </c>
      <c r="K10" s="39">
        <f>E10/100*45</f>
        <v>22.837036292349449</v>
      </c>
    </row>
    <row r="11" spans="1:11" x14ac:dyDescent="0.2">
      <c r="B11" s="19"/>
      <c r="C11" s="149" t="s">
        <v>26</v>
      </c>
      <c r="D11" s="144">
        <f>D10*2</f>
        <v>253.74484769277169</v>
      </c>
      <c r="E11" s="39">
        <f>E10*2</f>
        <v>101.49793907710867</v>
      </c>
      <c r="F11" s="153">
        <f>F10*2</f>
        <v>152.24690861566302</v>
      </c>
      <c r="G11" s="155" t="s">
        <v>26</v>
      </c>
      <c r="H11" s="144">
        <f>H10*2</f>
        <v>35.524278676988033</v>
      </c>
      <c r="I11" s="39">
        <f>I10*2</f>
        <v>10.149793907710867</v>
      </c>
      <c r="J11" s="39">
        <f>J10*2</f>
        <v>10.149793907710867</v>
      </c>
      <c r="K11" s="39">
        <f>K10*2</f>
        <v>45.674072584698898</v>
      </c>
    </row>
    <row r="12" spans="1:11" ht="14.4" x14ac:dyDescent="0.3">
      <c r="A12" s="145"/>
      <c r="B12" s="19"/>
      <c r="C12" s="149" t="s">
        <v>27</v>
      </c>
      <c r="D12" s="144">
        <f>D10*3</f>
        <v>380.61727153915751</v>
      </c>
      <c r="E12" s="39">
        <f>E10*3</f>
        <v>152.24690861566302</v>
      </c>
      <c r="F12" s="153">
        <f>F10*3</f>
        <v>228.37036292349453</v>
      </c>
      <c r="G12" s="155" t="s">
        <v>27</v>
      </c>
      <c r="H12" s="144">
        <f>H10*3</f>
        <v>53.286418015482049</v>
      </c>
      <c r="I12" s="39">
        <f>I10*3</f>
        <v>15.224690861566302</v>
      </c>
      <c r="J12" s="39">
        <f>J10*3</f>
        <v>15.224690861566302</v>
      </c>
      <c r="K12" s="39">
        <f>K10*3</f>
        <v>68.511108877048343</v>
      </c>
    </row>
    <row r="13" spans="1:11" x14ac:dyDescent="0.2">
      <c r="B13" s="19"/>
      <c r="C13" s="149" t="s">
        <v>28</v>
      </c>
      <c r="D13" s="144">
        <f>D10*6</f>
        <v>761.23454307831503</v>
      </c>
      <c r="E13" s="39">
        <f>E10*6</f>
        <v>304.49381723132603</v>
      </c>
      <c r="F13" s="153">
        <f>F10*6</f>
        <v>456.74072584698905</v>
      </c>
      <c r="G13" s="155" t="s">
        <v>28</v>
      </c>
      <c r="H13" s="144">
        <f>H10*6</f>
        <v>106.5728360309641</v>
      </c>
      <c r="I13" s="39">
        <f>I10*6</f>
        <v>30.449381723132603</v>
      </c>
      <c r="J13" s="39">
        <f>J10*6</f>
        <v>30.449381723132603</v>
      </c>
      <c r="K13" s="39">
        <f>K10*6</f>
        <v>137.02221775409669</v>
      </c>
    </row>
    <row r="14" spans="1:11" x14ac:dyDescent="0.2">
      <c r="A14" s="157"/>
      <c r="B14" s="147"/>
      <c r="C14" s="149" t="s">
        <v>29</v>
      </c>
      <c r="D14" s="144">
        <f>D10*12</f>
        <v>1522.4690861566301</v>
      </c>
      <c r="E14" s="39">
        <f>E10*12</f>
        <v>608.98763446265207</v>
      </c>
      <c r="F14" s="153">
        <f>F10*12</f>
        <v>913.4814516939781</v>
      </c>
      <c r="G14" s="155" t="s">
        <v>29</v>
      </c>
      <c r="H14" s="144">
        <f>H10*12</f>
        <v>213.1456720619282</v>
      </c>
      <c r="I14" s="39">
        <f>I10*12</f>
        <v>60.898763446265207</v>
      </c>
      <c r="J14" s="39">
        <f>J10*12</f>
        <v>60.898763446265207</v>
      </c>
      <c r="K14" s="39">
        <f>K10*12</f>
        <v>274.04443550819337</v>
      </c>
    </row>
    <row r="15" spans="1:11" x14ac:dyDescent="0.2">
      <c r="A15" s="157"/>
      <c r="B15" s="158"/>
      <c r="C15" s="160" t="s">
        <v>30</v>
      </c>
      <c r="D15" s="156">
        <f>D10*14</f>
        <v>1776.2139338494019</v>
      </c>
      <c r="E15" s="41">
        <f>E10*14</f>
        <v>710.48557353976071</v>
      </c>
      <c r="F15" s="141">
        <f>F10*14</f>
        <v>1065.7283603096412</v>
      </c>
      <c r="G15" s="143" t="s">
        <v>30</v>
      </c>
      <c r="H15" s="156">
        <f>H10*14</f>
        <v>248.66995073891621</v>
      </c>
      <c r="I15" s="41">
        <f>I10*14</f>
        <v>71.048557353976065</v>
      </c>
      <c r="J15" s="41">
        <f>J10*14</f>
        <v>71.048557353976065</v>
      </c>
      <c r="K15" s="41">
        <f>K10*14</f>
        <v>319.71850809289231</v>
      </c>
    </row>
    <row r="16" spans="1:11" x14ac:dyDescent="0.2">
      <c r="A16" s="157"/>
      <c r="B16" s="146"/>
      <c r="C16" s="149" t="s">
        <v>31</v>
      </c>
      <c r="D16" s="144">
        <f>D15*2</f>
        <v>3552.4278676988038</v>
      </c>
      <c r="E16" s="39">
        <f>E15*2</f>
        <v>1420.9711470795214</v>
      </c>
      <c r="F16" s="153">
        <f>F15*2</f>
        <v>2131.4567206192824</v>
      </c>
      <c r="G16" s="155" t="s">
        <v>31</v>
      </c>
      <c r="H16" s="144">
        <f>H15*2</f>
        <v>497.33990147783243</v>
      </c>
      <c r="I16" s="39">
        <f>I15*2</f>
        <v>142.09711470795213</v>
      </c>
      <c r="J16" s="39">
        <f>J15*2</f>
        <v>142.09711470795213</v>
      </c>
      <c r="K16" s="39">
        <f>K15*2</f>
        <v>639.43701618578461</v>
      </c>
    </row>
    <row r="17" spans="1:11" x14ac:dyDescent="0.2">
      <c r="B17" s="19"/>
      <c r="C17" s="149" t="s">
        <v>32</v>
      </c>
      <c r="D17" s="144">
        <f>D16+D15</f>
        <v>5328.6418015482059</v>
      </c>
      <c r="E17" s="39">
        <f>E16+E15</f>
        <v>2131.4567206192824</v>
      </c>
      <c r="F17" s="153">
        <f>F16+F15</f>
        <v>3197.1850809289235</v>
      </c>
      <c r="G17" s="155" t="s">
        <v>32</v>
      </c>
      <c r="H17" s="144">
        <f>H16+H15</f>
        <v>746.00985221674864</v>
      </c>
      <c r="I17" s="39">
        <f>I16+I15</f>
        <v>213.1456720619282</v>
      </c>
      <c r="J17" s="39">
        <f>J16+J15</f>
        <v>213.1456720619282</v>
      </c>
      <c r="K17" s="39">
        <f>K16+K15</f>
        <v>959.15552427867692</v>
      </c>
    </row>
    <row r="18" spans="1:11" x14ac:dyDescent="0.2">
      <c r="A18" s="138"/>
      <c r="B18" s="19"/>
      <c r="C18" s="149" t="s">
        <v>33</v>
      </c>
      <c r="D18" s="144">
        <f>D16*2</f>
        <v>7104.8557353976075</v>
      </c>
      <c r="E18" s="39">
        <f>E16+E16</f>
        <v>2841.9422941590428</v>
      </c>
      <c r="F18" s="153">
        <f>F16+F16</f>
        <v>4262.9134412385647</v>
      </c>
      <c r="G18" s="155" t="s">
        <v>33</v>
      </c>
      <c r="H18" s="144">
        <f>H16+H16</f>
        <v>994.67980295566485</v>
      </c>
      <c r="I18" s="39">
        <f>I16+I16</f>
        <v>284.19422941590426</v>
      </c>
      <c r="J18" s="39">
        <f>J16+J16</f>
        <v>284.19422941590426</v>
      </c>
      <c r="K18" s="39">
        <f>K16+K16</f>
        <v>1278.8740323715692</v>
      </c>
    </row>
    <row r="19" spans="1:11" x14ac:dyDescent="0.2">
      <c r="A19" s="138"/>
      <c r="B19" s="19"/>
      <c r="C19" s="149" t="s">
        <v>34</v>
      </c>
      <c r="D19" s="144">
        <f>D17+D16</f>
        <v>8881.0696692470101</v>
      </c>
      <c r="E19" s="39">
        <f>E17+E16</f>
        <v>3552.4278676988038</v>
      </c>
      <c r="F19" s="153">
        <f>F16+F17</f>
        <v>5328.6418015482059</v>
      </c>
      <c r="G19" s="155" t="s">
        <v>34</v>
      </c>
      <c r="H19" s="144">
        <f>H17+H16</f>
        <v>1243.3497536945811</v>
      </c>
      <c r="I19" s="39">
        <f>I16+I17</f>
        <v>355.24278676988035</v>
      </c>
      <c r="J19" s="39">
        <f>J16+J17</f>
        <v>355.24278676988035</v>
      </c>
      <c r="K19" s="39">
        <f>K18+K15</f>
        <v>1598.5925404644615</v>
      </c>
    </row>
    <row r="20" spans="1:11" x14ac:dyDescent="0.2">
      <c r="A20" s="138"/>
      <c r="B20" s="19"/>
      <c r="C20" s="149" t="s">
        <v>35</v>
      </c>
      <c r="D20" s="144">
        <f>D17*2</f>
        <v>10657.283603096412</v>
      </c>
      <c r="E20" s="39">
        <f>E17+E17</f>
        <v>4262.9134412385647</v>
      </c>
      <c r="F20" s="153">
        <f>F17+F17</f>
        <v>6394.3701618578471</v>
      </c>
      <c r="G20" s="155" t="s">
        <v>35</v>
      </c>
      <c r="H20" s="144">
        <f>H17+H17</f>
        <v>1492.0197044334973</v>
      </c>
      <c r="I20" s="39">
        <f>I17+I17</f>
        <v>426.29134412385639</v>
      </c>
      <c r="J20" s="39">
        <f>J17+J17</f>
        <v>426.29134412385639</v>
      </c>
      <c r="K20" s="39">
        <f>K19+K15</f>
        <v>1918.3110485573538</v>
      </c>
    </row>
    <row r="21" spans="1:11" x14ac:dyDescent="0.2">
      <c r="A21" s="138"/>
      <c r="B21" s="19"/>
      <c r="C21" s="149" t="s">
        <v>36</v>
      </c>
      <c r="D21" s="144">
        <f>D18+D17</f>
        <v>12433.497536945813</v>
      </c>
      <c r="E21" s="39">
        <f>E18+E17</f>
        <v>4973.3990147783252</v>
      </c>
      <c r="F21" s="153">
        <f>F18+F17</f>
        <v>7460.0985221674882</v>
      </c>
      <c r="G21" s="155" t="s">
        <v>36</v>
      </c>
      <c r="H21" s="144">
        <f>H17+H18</f>
        <v>1740.6896551724135</v>
      </c>
      <c r="I21" s="39">
        <f>I18+I17</f>
        <v>497.33990147783243</v>
      </c>
      <c r="J21" s="39">
        <f>J18+J17</f>
        <v>497.33990147783243</v>
      </c>
      <c r="K21" s="39">
        <f>K20+K15</f>
        <v>2238.0295566502464</v>
      </c>
    </row>
    <row r="22" spans="1:11" x14ac:dyDescent="0.2">
      <c r="A22" s="138"/>
      <c r="B22" s="19"/>
      <c r="C22" s="149" t="s">
        <v>37</v>
      </c>
      <c r="D22" s="144">
        <f>D18+D18</f>
        <v>14209.711470795215</v>
      </c>
      <c r="E22" s="39">
        <f>E18+E18</f>
        <v>5683.8845883180857</v>
      </c>
      <c r="F22" s="153">
        <f>F18+F18</f>
        <v>8525.8268824771294</v>
      </c>
      <c r="G22" s="155" t="s">
        <v>37</v>
      </c>
      <c r="H22" s="144">
        <f>H18+H18</f>
        <v>1989.3596059113297</v>
      </c>
      <c r="I22" s="39">
        <f>I18+I18</f>
        <v>568.38845883180852</v>
      </c>
      <c r="J22" s="39">
        <f>J18+J18</f>
        <v>568.38845883180852</v>
      </c>
      <c r="K22" s="39">
        <f>K21+K15</f>
        <v>2557.7480647431385</v>
      </c>
    </row>
    <row r="23" spans="1:11" x14ac:dyDescent="0.2">
      <c r="A23" s="138"/>
      <c r="B23" s="19"/>
      <c r="C23" s="149" t="s">
        <v>38</v>
      </c>
      <c r="D23" s="144">
        <f>D18+D19</f>
        <v>15985.925404644619</v>
      </c>
      <c r="E23" s="39">
        <f>E19+E18</f>
        <v>6394.3701618578471</v>
      </c>
      <c r="F23" s="153">
        <f>F19+F18</f>
        <v>9591.5552427867697</v>
      </c>
      <c r="G23" s="155" t="s">
        <v>38</v>
      </c>
      <c r="H23" s="144">
        <f>H18+H19</f>
        <v>2238.0295566502459</v>
      </c>
      <c r="I23" s="39">
        <f>I19+I18</f>
        <v>639.43701618578461</v>
      </c>
      <c r="J23" s="39">
        <f>J19+J18</f>
        <v>639.43701618578461</v>
      </c>
      <c r="K23" s="39">
        <f>K22+K15</f>
        <v>2877.4665728360305</v>
      </c>
    </row>
    <row r="24" spans="1:11" x14ac:dyDescent="0.2">
      <c r="A24" s="138"/>
      <c r="B24" s="19"/>
      <c r="C24" s="149" t="s">
        <v>39</v>
      </c>
      <c r="D24" s="144">
        <f>D15*10</f>
        <v>17762.13933849402</v>
      </c>
      <c r="E24" s="39">
        <f>E19+E19</f>
        <v>7104.8557353976075</v>
      </c>
      <c r="F24" s="153">
        <f>F19+F19</f>
        <v>10657.283603096412</v>
      </c>
      <c r="G24" s="155" t="s">
        <v>39</v>
      </c>
      <c r="H24" s="144">
        <f>H19+H19</f>
        <v>2486.6995073891621</v>
      </c>
      <c r="I24" s="39">
        <f>I19+I19</f>
        <v>710.48557353976071</v>
      </c>
      <c r="J24" s="39">
        <f>J19+J19</f>
        <v>710.48557353976071</v>
      </c>
      <c r="K24" s="39">
        <f>K23+K15</f>
        <v>3197.1850809289226</v>
      </c>
    </row>
    <row r="25" spans="1:11" x14ac:dyDescent="0.2">
      <c r="A25" s="138"/>
      <c r="B25" s="19"/>
      <c r="C25" s="149" t="s">
        <v>40</v>
      </c>
      <c r="D25" s="144">
        <f>D24*2</f>
        <v>35524.27867698804</v>
      </c>
      <c r="E25" s="39">
        <f>E24*2</f>
        <v>14209.711470795215</v>
      </c>
      <c r="F25" s="153">
        <f>F24*2</f>
        <v>21314.567206192824</v>
      </c>
      <c r="G25" s="155" t="s">
        <v>40</v>
      </c>
      <c r="H25" s="144">
        <f>H24*2</f>
        <v>4973.3990147783243</v>
      </c>
      <c r="I25" s="39">
        <f>I24*2</f>
        <v>1420.9711470795214</v>
      </c>
      <c r="J25" s="39">
        <f>J24*2</f>
        <v>1420.9711470795214</v>
      </c>
      <c r="K25" s="39">
        <f>K24*2</f>
        <v>6394.3701618578452</v>
      </c>
    </row>
    <row r="26" spans="1:11" ht="10.8" thickBot="1" x14ac:dyDescent="0.25">
      <c r="A26" s="138"/>
      <c r="B26" s="25"/>
      <c r="C26" s="148" t="s">
        <v>41</v>
      </c>
      <c r="D26" s="144">
        <f>D25+D24</f>
        <v>53286.418015482064</v>
      </c>
      <c r="E26" s="39">
        <f>E25+E24</f>
        <v>21314.567206192824</v>
      </c>
      <c r="F26" s="153">
        <f>F25+F24</f>
        <v>31971.850809289237</v>
      </c>
      <c r="G26" s="154" t="s">
        <v>41</v>
      </c>
      <c r="H26" s="144">
        <f>H25+H24</f>
        <v>7460.0985221674864</v>
      </c>
      <c r="I26" s="39">
        <f>I25+I24</f>
        <v>2131.4567206192824</v>
      </c>
      <c r="J26" s="39">
        <f>J25+J24</f>
        <v>2131.4567206192824</v>
      </c>
      <c r="K26" s="39">
        <f>K25+K24</f>
        <v>9591.5552427867678</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53286.418015482064</v>
      </c>
      <c r="D29" s="51">
        <f>C29/100*4</f>
        <v>2131.4567206192824</v>
      </c>
      <c r="E29" s="51">
        <f>C29/100*5</f>
        <v>2664.3209007741029</v>
      </c>
      <c r="F29" s="51">
        <f>C29/100*6</f>
        <v>3197.1850809289235</v>
      </c>
      <c r="G29" s="51">
        <f>C29/100*7</f>
        <v>3730.0492610837441</v>
      </c>
      <c r="H29" s="51">
        <f>C29/100*8</f>
        <v>4262.9134412385647</v>
      </c>
      <c r="I29" s="51">
        <f>C29/100*9</f>
        <v>4795.7776213933848</v>
      </c>
      <c r="J29" s="51">
        <f>C29/100*10</f>
        <v>5328.6418015482059</v>
      </c>
      <c r="K29" s="52"/>
    </row>
    <row r="30" spans="1:11" x14ac:dyDescent="0.2">
      <c r="A30" s="19"/>
      <c r="B30" s="53" t="s">
        <v>45</v>
      </c>
      <c r="C30" s="54" t="s">
        <v>46</v>
      </c>
      <c r="D30" s="55">
        <f>D15</f>
        <v>1776.2139338494019</v>
      </c>
      <c r="E30" s="55">
        <f>D15</f>
        <v>1776.2139338494019</v>
      </c>
      <c r="F30" s="55">
        <f>D15</f>
        <v>1776.2139338494019</v>
      </c>
      <c r="G30" s="55">
        <f>D15</f>
        <v>1776.2139338494019</v>
      </c>
      <c r="H30" s="55">
        <f>D15</f>
        <v>1776.2139338494019</v>
      </c>
      <c r="I30" s="55">
        <f>D15</f>
        <v>1776.2139338494019</v>
      </c>
      <c r="J30" s="55">
        <f>D15</f>
        <v>1776.2139338494019</v>
      </c>
      <c r="K30" s="52"/>
    </row>
    <row r="31" spans="1:11" x14ac:dyDescent="0.2">
      <c r="A31" s="19"/>
      <c r="B31" s="53" t="s">
        <v>47</v>
      </c>
      <c r="C31" s="56" t="s">
        <v>48</v>
      </c>
      <c r="D31" s="51">
        <f t="shared" ref="D31:J31" si="0">D29-D30</f>
        <v>355.24278676988047</v>
      </c>
      <c r="E31" s="51">
        <f t="shared" si="0"/>
        <v>888.10696692470106</v>
      </c>
      <c r="F31" s="51">
        <f t="shared" si="0"/>
        <v>1420.9711470795216</v>
      </c>
      <c r="G31" s="51">
        <f t="shared" si="0"/>
        <v>1953.8353272343422</v>
      </c>
      <c r="H31" s="51">
        <f t="shared" si="0"/>
        <v>2486.699507389163</v>
      </c>
      <c r="I31" s="51">
        <f t="shared" si="0"/>
        <v>3019.5636875439832</v>
      </c>
      <c r="J31" s="51">
        <f t="shared" si="0"/>
        <v>3552.4278676988042</v>
      </c>
      <c r="K31" s="52"/>
    </row>
    <row r="32" spans="1:11" ht="10.8" thickBot="1" x14ac:dyDescent="0.25">
      <c r="A32" s="19"/>
      <c r="B32" s="57"/>
      <c r="C32" s="453" t="s">
        <v>161</v>
      </c>
      <c r="D32" s="58">
        <f t="shared" ref="D32:J32" si="1">D31/100*10</f>
        <v>35.524278676988047</v>
      </c>
      <c r="E32" s="58">
        <f t="shared" si="1"/>
        <v>88.810696692470103</v>
      </c>
      <c r="F32" s="58">
        <f t="shared" si="1"/>
        <v>142.09711470795216</v>
      </c>
      <c r="G32" s="58">
        <f t="shared" si="1"/>
        <v>195.3835327234342</v>
      </c>
      <c r="H32" s="58">
        <f t="shared" si="1"/>
        <v>248.6699507389163</v>
      </c>
      <c r="I32" s="58">
        <f t="shared" si="1"/>
        <v>301.95636875439834</v>
      </c>
      <c r="J32" s="58">
        <f t="shared" si="1"/>
        <v>355.24278676988041</v>
      </c>
      <c r="K32" s="59"/>
    </row>
    <row r="33" spans="1:11" x14ac:dyDescent="0.2">
      <c r="A33" s="19"/>
      <c r="B33" s="60" t="s">
        <v>50</v>
      </c>
      <c r="C33" s="61" t="s">
        <v>51</v>
      </c>
      <c r="D33" s="62">
        <f t="shared" ref="D33:J36" si="2">D29*30</f>
        <v>63943.701618578474</v>
      </c>
      <c r="E33" s="62">
        <f t="shared" si="2"/>
        <v>79929.627023223089</v>
      </c>
      <c r="F33" s="62">
        <f t="shared" si="2"/>
        <v>95915.552427867704</v>
      </c>
      <c r="G33" s="62">
        <f t="shared" si="2"/>
        <v>111901.47783251232</v>
      </c>
      <c r="H33" s="62">
        <f t="shared" si="2"/>
        <v>127887.40323715695</v>
      </c>
      <c r="I33" s="62">
        <f t="shared" si="2"/>
        <v>143873.32864180155</v>
      </c>
      <c r="J33" s="63">
        <f t="shared" si="2"/>
        <v>159859.25404644618</v>
      </c>
      <c r="K33" s="64"/>
    </row>
    <row r="34" spans="1:11" x14ac:dyDescent="0.2">
      <c r="A34" s="19"/>
      <c r="B34" s="65" t="s">
        <v>50</v>
      </c>
      <c r="C34" s="66" t="s">
        <v>52</v>
      </c>
      <c r="D34" s="67">
        <f t="shared" si="2"/>
        <v>53286.418015482057</v>
      </c>
      <c r="E34" s="67">
        <f t="shared" si="2"/>
        <v>53286.418015482057</v>
      </c>
      <c r="F34" s="67">
        <f t="shared" si="2"/>
        <v>53286.418015482057</v>
      </c>
      <c r="G34" s="67">
        <f t="shared" si="2"/>
        <v>53286.418015482057</v>
      </c>
      <c r="H34" s="67">
        <f t="shared" si="2"/>
        <v>53286.418015482057</v>
      </c>
      <c r="I34" s="67">
        <f t="shared" si="2"/>
        <v>53286.418015482057</v>
      </c>
      <c r="J34" s="68">
        <f t="shared" si="2"/>
        <v>53286.418015482057</v>
      </c>
      <c r="K34" s="69"/>
    </row>
    <row r="35" spans="1:11" x14ac:dyDescent="0.2">
      <c r="A35" s="19"/>
      <c r="B35" s="70" t="s">
        <v>50</v>
      </c>
      <c r="C35" s="71" t="s">
        <v>53</v>
      </c>
      <c r="D35" s="72">
        <f t="shared" si="2"/>
        <v>10657.283603096414</v>
      </c>
      <c r="E35" s="72">
        <f t="shared" si="2"/>
        <v>26643.209007741032</v>
      </c>
      <c r="F35" s="72">
        <f t="shared" si="2"/>
        <v>42629.134412385647</v>
      </c>
      <c r="G35" s="72">
        <f t="shared" si="2"/>
        <v>58615.059817030269</v>
      </c>
      <c r="H35" s="72">
        <f t="shared" si="2"/>
        <v>74600.985221674899</v>
      </c>
      <c r="I35" s="72">
        <f t="shared" si="2"/>
        <v>90586.910626319499</v>
      </c>
      <c r="J35" s="73">
        <f t="shared" si="2"/>
        <v>106572.83603096413</v>
      </c>
      <c r="K35" s="74"/>
    </row>
    <row r="36" spans="1:11" ht="10.8" thickBot="1" x14ac:dyDescent="0.25">
      <c r="A36" s="19"/>
      <c r="B36" s="75" t="s">
        <v>50</v>
      </c>
      <c r="C36" s="76" t="s">
        <v>49</v>
      </c>
      <c r="D36" s="77">
        <f t="shared" si="2"/>
        <v>1065.7283603096414</v>
      </c>
      <c r="E36" s="77">
        <f t="shared" si="2"/>
        <v>2664.3209007741029</v>
      </c>
      <c r="F36" s="77">
        <f t="shared" si="2"/>
        <v>4262.9134412385647</v>
      </c>
      <c r="G36" s="77">
        <f t="shared" si="2"/>
        <v>5861.505981703026</v>
      </c>
      <c r="H36" s="77">
        <f t="shared" si="2"/>
        <v>7460.0985221674891</v>
      </c>
      <c r="I36" s="77">
        <f t="shared" si="2"/>
        <v>9058.6910626319495</v>
      </c>
      <c r="J36" s="77">
        <f t="shared" si="2"/>
        <v>10657.283603096412</v>
      </c>
      <c r="K36" s="78"/>
    </row>
    <row r="37" spans="1:11" x14ac:dyDescent="0.2">
      <c r="A37" s="6"/>
      <c r="B37" s="79"/>
      <c r="C37" s="80" t="s">
        <v>54</v>
      </c>
      <c r="D37" s="81">
        <f t="shared" ref="D37:J37" si="3">D31</f>
        <v>355.24278676988047</v>
      </c>
      <c r="E37" s="81">
        <f t="shared" si="3"/>
        <v>888.10696692470106</v>
      </c>
      <c r="F37" s="81">
        <f t="shared" si="3"/>
        <v>1420.9711470795216</v>
      </c>
      <c r="G37" s="81">
        <f t="shared" si="3"/>
        <v>1953.8353272343422</v>
      </c>
      <c r="H37" s="81">
        <f t="shared" si="3"/>
        <v>2486.699507389163</v>
      </c>
      <c r="I37" s="81">
        <f t="shared" si="3"/>
        <v>3019.5636875439832</v>
      </c>
      <c r="J37" s="81">
        <f t="shared" si="3"/>
        <v>3552.4278676988042</v>
      </c>
      <c r="K37" s="82"/>
    </row>
    <row r="38" spans="1:11" ht="11.4" x14ac:dyDescent="0.2">
      <c r="A38" s="11"/>
      <c r="B38" s="83"/>
      <c r="C38" s="84" t="s">
        <v>55</v>
      </c>
      <c r="D38" s="85">
        <f t="shared" ref="D38:J38" si="4">D37/100*20</f>
        <v>71.048557353976094</v>
      </c>
      <c r="E38" s="86">
        <f t="shared" si="4"/>
        <v>177.62139338494021</v>
      </c>
      <c r="F38" s="86">
        <f t="shared" si="4"/>
        <v>284.19422941590432</v>
      </c>
      <c r="G38" s="86">
        <f t="shared" si="4"/>
        <v>390.7670654468684</v>
      </c>
      <c r="H38" s="86">
        <f t="shared" si="4"/>
        <v>497.3399014778326</v>
      </c>
      <c r="I38" s="86">
        <f t="shared" si="4"/>
        <v>603.91273750879668</v>
      </c>
      <c r="J38" s="86">
        <f t="shared" si="4"/>
        <v>710.48557353976082</v>
      </c>
      <c r="K38" s="82"/>
    </row>
    <row r="39" spans="1:11" ht="13.2" x14ac:dyDescent="0.25">
      <c r="A39" s="19"/>
      <c r="B39" s="87"/>
      <c r="C39" s="88" t="s">
        <v>56</v>
      </c>
      <c r="D39" s="85">
        <f t="shared" ref="D39:J39" si="5">D37/100*40</f>
        <v>142.09711470795219</v>
      </c>
      <c r="E39" s="86">
        <f t="shared" si="5"/>
        <v>355.24278676988041</v>
      </c>
      <c r="F39" s="86">
        <f t="shared" si="5"/>
        <v>568.38845883180863</v>
      </c>
      <c r="G39" s="86">
        <f t="shared" si="5"/>
        <v>781.5341308937368</v>
      </c>
      <c r="H39" s="86">
        <f t="shared" si="5"/>
        <v>994.6798029556652</v>
      </c>
      <c r="I39" s="86">
        <f t="shared" si="5"/>
        <v>1207.8254750175934</v>
      </c>
      <c r="J39" s="86">
        <f t="shared" si="5"/>
        <v>1420.9711470795216</v>
      </c>
      <c r="K39" s="82"/>
    </row>
    <row r="40" spans="1:11" ht="11.4" x14ac:dyDescent="0.2">
      <c r="A40" s="19"/>
      <c r="B40" s="89"/>
      <c r="C40" s="84" t="s">
        <v>57</v>
      </c>
      <c r="D40" s="85">
        <f t="shared" ref="D40:J40" si="6">D37/100*40</f>
        <v>142.09711470795219</v>
      </c>
      <c r="E40" s="86">
        <f t="shared" si="6"/>
        <v>355.24278676988041</v>
      </c>
      <c r="F40" s="86">
        <f t="shared" si="6"/>
        <v>568.38845883180863</v>
      </c>
      <c r="G40" s="86">
        <f t="shared" si="6"/>
        <v>781.5341308937368</v>
      </c>
      <c r="H40" s="86">
        <f t="shared" si="6"/>
        <v>994.6798029556652</v>
      </c>
      <c r="I40" s="86">
        <f t="shared" si="6"/>
        <v>1207.8254750175934</v>
      </c>
      <c r="J40" s="86">
        <f t="shared" si="6"/>
        <v>1420.9711470795216</v>
      </c>
      <c r="K40" s="82"/>
    </row>
    <row r="41" spans="1:11" s="96" customFormat="1" ht="11.4" x14ac:dyDescent="0.2">
      <c r="A41" s="90"/>
      <c r="B41" s="91"/>
      <c r="C41" s="92" t="s">
        <v>58</v>
      </c>
      <c r="D41" s="93">
        <f>D37/100*4</f>
        <v>14.209711470795218</v>
      </c>
      <c r="E41" s="94">
        <f>E37/100*5</f>
        <v>44.405348346235051</v>
      </c>
      <c r="F41" s="94">
        <f>F37/100*6</f>
        <v>85.258268824771307</v>
      </c>
      <c r="G41" s="94">
        <f>F37/100*7</f>
        <v>99.46798029556652</v>
      </c>
      <c r="H41" s="94">
        <f>F37/100*8</f>
        <v>113.67769176636173</v>
      </c>
      <c r="I41" s="94">
        <f>F37/100*9</f>
        <v>127.88740323715695</v>
      </c>
      <c r="J41" s="94">
        <f>F37/100*10</f>
        <v>142.09711470795216</v>
      </c>
      <c r="K41" s="95"/>
    </row>
    <row r="42" spans="1:11" ht="11.4" x14ac:dyDescent="0.2">
      <c r="A42" s="19"/>
      <c r="B42" s="89"/>
      <c r="C42" s="97" t="s">
        <v>59</v>
      </c>
      <c r="D42" s="98">
        <f t="shared" ref="D42:J42" si="7">D37+D41</f>
        <v>369.45249824067571</v>
      </c>
      <c r="E42" s="99">
        <f t="shared" si="7"/>
        <v>932.51231527093614</v>
      </c>
      <c r="F42" s="99">
        <f t="shared" si="7"/>
        <v>1506.2294159042929</v>
      </c>
      <c r="G42" s="99">
        <f t="shared" si="7"/>
        <v>2053.3033075299086</v>
      </c>
      <c r="H42" s="99">
        <f t="shared" si="7"/>
        <v>2600.377199155525</v>
      </c>
      <c r="I42" s="99">
        <f t="shared" si="7"/>
        <v>3147.45109078114</v>
      </c>
      <c r="J42" s="99">
        <f t="shared" si="7"/>
        <v>3694.5249824067564</v>
      </c>
      <c r="K42" s="100"/>
    </row>
    <row r="43" spans="1:11" ht="11.4" x14ac:dyDescent="0.2">
      <c r="A43" s="19"/>
      <c r="B43" s="101"/>
      <c r="C43" s="102" t="s">
        <v>60</v>
      </c>
      <c r="D43" s="103">
        <f>D35*D28</f>
        <v>426.29134412385656</v>
      </c>
      <c r="E43" s="103">
        <f t="shared" ref="E43:J43" si="8">E35*E28</f>
        <v>1332.1604503870517</v>
      </c>
      <c r="F43" s="103">
        <f t="shared" si="8"/>
        <v>2557.7480647431389</v>
      </c>
      <c r="G43" s="103">
        <f t="shared" si="8"/>
        <v>4103.0541871921196</v>
      </c>
      <c r="H43" s="103">
        <f t="shared" si="8"/>
        <v>5968.0788177339919</v>
      </c>
      <c r="I43" s="103">
        <f t="shared" si="8"/>
        <v>8152.8219563687544</v>
      </c>
      <c r="J43" s="103">
        <f t="shared" si="8"/>
        <v>10657.283603096414</v>
      </c>
      <c r="K43" s="104"/>
    </row>
    <row r="44" spans="1:11" ht="11.4" x14ac:dyDescent="0.2">
      <c r="A44" s="19"/>
      <c r="B44" s="101"/>
      <c r="C44" s="102" t="s">
        <v>61</v>
      </c>
      <c r="D44" s="105">
        <f>D35+D43</f>
        <v>11083.57494722027</v>
      </c>
      <c r="E44" s="105">
        <f t="shared" ref="E44:J44" si="9">E35+E43</f>
        <v>27975.369458128083</v>
      </c>
      <c r="F44" s="105">
        <f t="shared" si="9"/>
        <v>45186.882477128784</v>
      </c>
      <c r="G44" s="105">
        <f t="shared" si="9"/>
        <v>62718.114004222385</v>
      </c>
      <c r="H44" s="105">
        <f t="shared" si="9"/>
        <v>80569.064039408884</v>
      </c>
      <c r="I44" s="105">
        <f t="shared" si="9"/>
        <v>98739.732582688259</v>
      </c>
      <c r="J44" s="105">
        <f t="shared" si="9"/>
        <v>117230.11963406054</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126.87242384638584</v>
      </c>
      <c r="F46" s="114">
        <f>E46*C7</f>
        <v>1776.2139338494019</v>
      </c>
      <c r="G46" s="115"/>
      <c r="H46" s="114">
        <f>F46*C8</f>
        <v>53286.418015482057</v>
      </c>
      <c r="I46" s="116">
        <f>E26</f>
        <v>21314.567206192824</v>
      </c>
      <c r="J46" s="117">
        <f>F26</f>
        <v>31971.850809289237</v>
      </c>
      <c r="K46" s="19"/>
    </row>
    <row r="47" spans="1:11" ht="13.8" thickBot="1" x14ac:dyDescent="0.3">
      <c r="A47" s="118" t="str">
        <f t="shared" ref="A47:B49" si="10">A6</f>
        <v>Per Month /US$</v>
      </c>
      <c r="B47" s="119">
        <f t="shared" si="10"/>
        <v>180.28571428571428</v>
      </c>
      <c r="C47" s="27">
        <v>1</v>
      </c>
      <c r="D47" s="120"/>
      <c r="E47" s="121"/>
      <c r="F47" s="121"/>
      <c r="G47" s="122"/>
      <c r="H47" s="123" t="s">
        <v>11</v>
      </c>
      <c r="I47" s="124" t="s">
        <v>20</v>
      </c>
      <c r="J47" s="124" t="s">
        <v>13</v>
      </c>
      <c r="K47" s="25"/>
    </row>
    <row r="48" spans="1:11" ht="13.8" thickBot="1" x14ac:dyDescent="0.3">
      <c r="A48" s="118" t="str">
        <f t="shared" si="10"/>
        <v>Per Year /US$</v>
      </c>
      <c r="B48" s="119">
        <f t="shared" si="10"/>
        <v>2524</v>
      </c>
      <c r="C48" s="27">
        <v>14</v>
      </c>
      <c r="D48" s="125"/>
      <c r="E48" s="126"/>
      <c r="F48" s="126"/>
      <c r="G48" s="126"/>
      <c r="H48" s="127"/>
      <c r="I48" s="127"/>
      <c r="J48" s="127"/>
      <c r="K48" s="44"/>
    </row>
    <row r="49" spans="1:11" ht="13.8" thickBot="1" x14ac:dyDescent="0.3">
      <c r="A49" s="118" t="str">
        <f t="shared" si="10"/>
        <v>Per 30 Years /US$</v>
      </c>
      <c r="B49" s="119">
        <f t="shared" si="10"/>
        <v>75720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76.123454307831508</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22.837036292349453</v>
      </c>
      <c r="E52" s="39">
        <f>F10/100*15</f>
        <v>11.418518146174726</v>
      </c>
      <c r="F52" s="39">
        <f>F10/100*10</f>
        <v>7.6123454307831508</v>
      </c>
      <c r="G52" s="39">
        <f>F10/100*15</f>
        <v>11.418518146174726</v>
      </c>
      <c r="H52" s="39">
        <f>F10/100*8</f>
        <v>6.0898763446265205</v>
      </c>
      <c r="I52" s="39">
        <f>F10/100*6</f>
        <v>4.5674072584698902</v>
      </c>
      <c r="J52" s="39">
        <f>F10/100*6</f>
        <v>4.5674072584698902</v>
      </c>
      <c r="K52" s="39">
        <f>F10/100*10</f>
        <v>7.6123454307831508</v>
      </c>
    </row>
    <row r="53" spans="1:11" x14ac:dyDescent="0.2">
      <c r="A53" s="138"/>
      <c r="B53" s="139"/>
      <c r="C53" s="38" t="s">
        <v>26</v>
      </c>
      <c r="D53" s="39">
        <f t="shared" ref="D53:K53" si="11">D52*2</f>
        <v>45.674072584698905</v>
      </c>
      <c r="E53" s="39">
        <f t="shared" si="11"/>
        <v>22.837036292349453</v>
      </c>
      <c r="F53" s="39">
        <f t="shared" si="11"/>
        <v>15.224690861566302</v>
      </c>
      <c r="G53" s="39">
        <f t="shared" si="11"/>
        <v>22.837036292349453</v>
      </c>
      <c r="H53" s="39">
        <f t="shared" si="11"/>
        <v>12.179752689253041</v>
      </c>
      <c r="I53" s="39">
        <f t="shared" si="11"/>
        <v>9.1348145169397803</v>
      </c>
      <c r="J53" s="39">
        <f t="shared" si="11"/>
        <v>9.1348145169397803</v>
      </c>
      <c r="K53" s="39">
        <f t="shared" si="11"/>
        <v>15.224690861566302</v>
      </c>
    </row>
    <row r="54" spans="1:11" x14ac:dyDescent="0.2">
      <c r="A54" s="138"/>
      <c r="B54" s="139"/>
      <c r="C54" s="38" t="s">
        <v>27</v>
      </c>
      <c r="D54" s="39">
        <f t="shared" ref="D54:K54" si="12">D52*3</f>
        <v>68.511108877048358</v>
      </c>
      <c r="E54" s="39">
        <f t="shared" si="12"/>
        <v>34.255554438524179</v>
      </c>
      <c r="F54" s="39">
        <f t="shared" si="12"/>
        <v>22.837036292349453</v>
      </c>
      <c r="G54" s="39">
        <f t="shared" si="12"/>
        <v>34.255554438524179</v>
      </c>
      <c r="H54" s="39">
        <f t="shared" si="12"/>
        <v>18.269629033879561</v>
      </c>
      <c r="I54" s="39">
        <f t="shared" si="12"/>
        <v>13.70222177540967</v>
      </c>
      <c r="J54" s="39">
        <f t="shared" si="12"/>
        <v>13.70222177540967</v>
      </c>
      <c r="K54" s="39">
        <f t="shared" si="12"/>
        <v>22.837036292349453</v>
      </c>
    </row>
    <row r="55" spans="1:11" x14ac:dyDescent="0.2">
      <c r="A55" s="138"/>
      <c r="B55" s="139"/>
      <c r="C55" s="38" t="s">
        <v>28</v>
      </c>
      <c r="D55" s="39">
        <f t="shared" ref="D55:K55" si="13">D52*6</f>
        <v>137.02221775409672</v>
      </c>
      <c r="E55" s="39">
        <f t="shared" si="13"/>
        <v>68.511108877048358</v>
      </c>
      <c r="F55" s="39">
        <f t="shared" si="13"/>
        <v>45.674072584698905</v>
      </c>
      <c r="G55" s="39">
        <f t="shared" si="13"/>
        <v>68.511108877048358</v>
      </c>
      <c r="H55" s="39">
        <f t="shared" si="13"/>
        <v>36.539258067759121</v>
      </c>
      <c r="I55" s="39">
        <f t="shared" si="13"/>
        <v>27.404443550819341</v>
      </c>
      <c r="J55" s="39">
        <f t="shared" si="13"/>
        <v>27.404443550819341</v>
      </c>
      <c r="K55" s="39">
        <f t="shared" si="13"/>
        <v>45.674072584698905</v>
      </c>
    </row>
    <row r="56" spans="1:11" x14ac:dyDescent="0.2">
      <c r="A56" s="138"/>
      <c r="B56" s="139"/>
      <c r="C56" s="38" t="s">
        <v>29</v>
      </c>
      <c r="D56" s="39">
        <f t="shared" ref="D56:K56" si="14">D52*12</f>
        <v>274.04443550819343</v>
      </c>
      <c r="E56" s="39">
        <f t="shared" si="14"/>
        <v>137.02221775409672</v>
      </c>
      <c r="F56" s="39">
        <f t="shared" si="14"/>
        <v>91.34814516939781</v>
      </c>
      <c r="G56" s="39">
        <f t="shared" si="14"/>
        <v>137.02221775409672</v>
      </c>
      <c r="H56" s="39">
        <f t="shared" si="14"/>
        <v>73.078516135518242</v>
      </c>
      <c r="I56" s="39">
        <f t="shared" si="14"/>
        <v>54.808887101638682</v>
      </c>
      <c r="J56" s="39">
        <f t="shared" si="14"/>
        <v>54.808887101638682</v>
      </c>
      <c r="K56" s="39">
        <f t="shared" si="14"/>
        <v>91.34814516939781</v>
      </c>
    </row>
    <row r="57" spans="1:11" x14ac:dyDescent="0.2">
      <c r="A57" s="138"/>
      <c r="B57" s="139"/>
      <c r="C57" s="40" t="s">
        <v>30</v>
      </c>
      <c r="D57" s="140">
        <f t="shared" ref="D57:K57" si="15">D52*14</f>
        <v>319.71850809289231</v>
      </c>
      <c r="E57" s="140">
        <f t="shared" si="15"/>
        <v>159.85925404644615</v>
      </c>
      <c r="F57" s="140">
        <f t="shared" si="15"/>
        <v>106.57283603096411</v>
      </c>
      <c r="G57" s="140">
        <f t="shared" si="15"/>
        <v>159.85925404644615</v>
      </c>
      <c r="H57" s="140">
        <f t="shared" si="15"/>
        <v>85.258268824771292</v>
      </c>
      <c r="I57" s="140">
        <f t="shared" si="15"/>
        <v>63.943701618578459</v>
      </c>
      <c r="J57" s="140">
        <f t="shared" si="15"/>
        <v>63.943701618578459</v>
      </c>
      <c r="K57" s="140">
        <f t="shared" si="15"/>
        <v>106.57283603096411</v>
      </c>
    </row>
    <row r="58" spans="1:11" x14ac:dyDescent="0.2">
      <c r="A58" s="138"/>
      <c r="B58" s="139"/>
      <c r="C58" s="38" t="s">
        <v>31</v>
      </c>
      <c r="D58" s="39">
        <f t="shared" ref="D58:K58" si="16">D57*2</f>
        <v>639.43701618578461</v>
      </c>
      <c r="E58" s="39">
        <f t="shared" si="16"/>
        <v>319.71850809289231</v>
      </c>
      <c r="F58" s="39">
        <f t="shared" si="16"/>
        <v>213.14567206192822</v>
      </c>
      <c r="G58" s="39">
        <f t="shared" si="16"/>
        <v>319.71850809289231</v>
      </c>
      <c r="H58" s="39">
        <f t="shared" si="16"/>
        <v>170.51653764954258</v>
      </c>
      <c r="I58" s="39">
        <f t="shared" si="16"/>
        <v>127.88740323715692</v>
      </c>
      <c r="J58" s="39">
        <f t="shared" si="16"/>
        <v>127.88740323715692</v>
      </c>
      <c r="K58" s="39">
        <f t="shared" si="16"/>
        <v>213.14567206192822</v>
      </c>
    </row>
    <row r="59" spans="1:11" x14ac:dyDescent="0.2">
      <c r="A59" s="138"/>
      <c r="B59" s="139"/>
      <c r="C59" s="38" t="s">
        <v>32</v>
      </c>
      <c r="D59" s="39">
        <f t="shared" ref="D59:K59" si="17">D58+D57</f>
        <v>959.15552427867692</v>
      </c>
      <c r="E59" s="39">
        <f t="shared" si="17"/>
        <v>479.57776213933846</v>
      </c>
      <c r="F59" s="39">
        <f t="shared" si="17"/>
        <v>319.71850809289231</v>
      </c>
      <c r="G59" s="39">
        <f t="shared" si="17"/>
        <v>479.57776213933846</v>
      </c>
      <c r="H59" s="39">
        <f t="shared" si="17"/>
        <v>255.77480647431389</v>
      </c>
      <c r="I59" s="39">
        <f t="shared" si="17"/>
        <v>191.83110485573536</v>
      </c>
      <c r="J59" s="39">
        <f t="shared" si="17"/>
        <v>191.83110485573536</v>
      </c>
      <c r="K59" s="39">
        <f t="shared" si="17"/>
        <v>319.71850809289231</v>
      </c>
    </row>
    <row r="60" spans="1:11" x14ac:dyDescent="0.2">
      <c r="A60" s="138"/>
      <c r="B60" s="139"/>
      <c r="C60" s="38" t="s">
        <v>33</v>
      </c>
      <c r="D60" s="39">
        <f>D58+D58</f>
        <v>1278.8740323715692</v>
      </c>
      <c r="E60" s="39">
        <f t="shared" ref="E60:K60" si="18">E59+E57</f>
        <v>639.43701618578461</v>
      </c>
      <c r="F60" s="39">
        <f t="shared" si="18"/>
        <v>426.29134412385645</v>
      </c>
      <c r="G60" s="39">
        <f t="shared" si="18"/>
        <v>639.43701618578461</v>
      </c>
      <c r="H60" s="39">
        <f t="shared" si="18"/>
        <v>341.03307529908517</v>
      </c>
      <c r="I60" s="39">
        <f t="shared" si="18"/>
        <v>255.77480647431383</v>
      </c>
      <c r="J60" s="39">
        <f t="shared" si="18"/>
        <v>255.77480647431383</v>
      </c>
      <c r="K60" s="39">
        <f t="shared" si="18"/>
        <v>426.29134412385645</v>
      </c>
    </row>
    <row r="61" spans="1:11" x14ac:dyDescent="0.2">
      <c r="A61" s="138"/>
      <c r="B61" s="139"/>
      <c r="C61" s="38" t="s">
        <v>34</v>
      </c>
      <c r="D61" s="39">
        <f>D59+D58</f>
        <v>1598.5925404644615</v>
      </c>
      <c r="E61" s="39">
        <f t="shared" ref="E61:K61" si="19">E60+E57</f>
        <v>799.29627023223077</v>
      </c>
      <c r="F61" s="39">
        <f t="shared" si="19"/>
        <v>532.86418015482059</v>
      </c>
      <c r="G61" s="39">
        <f t="shared" si="19"/>
        <v>799.29627023223077</v>
      </c>
      <c r="H61" s="39">
        <f t="shared" si="19"/>
        <v>426.29134412385645</v>
      </c>
      <c r="I61" s="39">
        <f t="shared" si="19"/>
        <v>319.71850809289231</v>
      </c>
      <c r="J61" s="39">
        <f t="shared" si="19"/>
        <v>319.71850809289231</v>
      </c>
      <c r="K61" s="39">
        <f t="shared" si="19"/>
        <v>532.86418015482059</v>
      </c>
    </row>
    <row r="62" spans="1:11" x14ac:dyDescent="0.2">
      <c r="A62" s="138"/>
      <c r="B62" s="139"/>
      <c r="C62" s="38" t="s">
        <v>35</v>
      </c>
      <c r="D62" s="39">
        <f>D59+D59</f>
        <v>1918.3110485573538</v>
      </c>
      <c r="E62" s="39">
        <f t="shared" ref="E62:K62" si="20">E61+E57</f>
        <v>959.15552427867692</v>
      </c>
      <c r="F62" s="39">
        <f t="shared" si="20"/>
        <v>639.43701618578473</v>
      </c>
      <c r="G62" s="39">
        <f t="shared" si="20"/>
        <v>959.15552427867692</v>
      </c>
      <c r="H62" s="39">
        <f t="shared" si="20"/>
        <v>511.54961294862773</v>
      </c>
      <c r="I62" s="39">
        <f t="shared" si="20"/>
        <v>383.66220971147078</v>
      </c>
      <c r="J62" s="39">
        <f t="shared" si="20"/>
        <v>383.66220971147078</v>
      </c>
      <c r="K62" s="39">
        <f t="shared" si="20"/>
        <v>639.43701618578473</v>
      </c>
    </row>
    <row r="63" spans="1:11" x14ac:dyDescent="0.2">
      <c r="A63" s="138"/>
      <c r="B63" s="139"/>
      <c r="C63" s="38" t="s">
        <v>36</v>
      </c>
      <c r="D63" s="39">
        <f>D59+D60</f>
        <v>2238.0295566502464</v>
      </c>
      <c r="E63" s="39">
        <f t="shared" ref="E63:K63" si="21">E62+E57</f>
        <v>1119.0147783251232</v>
      </c>
      <c r="F63" s="39">
        <f t="shared" si="21"/>
        <v>746.00985221674887</v>
      </c>
      <c r="G63" s="39">
        <f t="shared" si="21"/>
        <v>1119.0147783251232</v>
      </c>
      <c r="H63" s="39">
        <f t="shared" si="21"/>
        <v>596.807881773399</v>
      </c>
      <c r="I63" s="39">
        <f t="shared" si="21"/>
        <v>447.60591133004925</v>
      </c>
      <c r="J63" s="39">
        <f t="shared" si="21"/>
        <v>447.60591133004925</v>
      </c>
      <c r="K63" s="39">
        <f t="shared" si="21"/>
        <v>746.00985221674887</v>
      </c>
    </row>
    <row r="64" spans="1:11" x14ac:dyDescent="0.2">
      <c r="A64" s="138"/>
      <c r="B64" s="139"/>
      <c r="C64" s="38" t="s">
        <v>37</v>
      </c>
      <c r="D64" s="39">
        <f t="shared" ref="D64:K64" si="22">D63+D57</f>
        <v>2557.7480647431385</v>
      </c>
      <c r="E64" s="39">
        <f t="shared" si="22"/>
        <v>1278.8740323715692</v>
      </c>
      <c r="F64" s="39">
        <f t="shared" si="22"/>
        <v>852.58268824771301</v>
      </c>
      <c r="G64" s="39">
        <f t="shared" si="22"/>
        <v>1278.8740323715692</v>
      </c>
      <c r="H64" s="39">
        <f t="shared" si="22"/>
        <v>682.06615059817034</v>
      </c>
      <c r="I64" s="39">
        <f t="shared" si="22"/>
        <v>511.54961294862773</v>
      </c>
      <c r="J64" s="39">
        <f t="shared" si="22"/>
        <v>511.54961294862773</v>
      </c>
      <c r="K64" s="39">
        <f t="shared" si="22"/>
        <v>852.58268824771301</v>
      </c>
    </row>
    <row r="65" spans="1:11" x14ac:dyDescent="0.2">
      <c r="A65" s="138"/>
      <c r="B65" s="139"/>
      <c r="C65" s="38" t="s">
        <v>38</v>
      </c>
      <c r="D65" s="39">
        <f t="shared" ref="D65:K65" si="23">D64+D57</f>
        <v>2877.4665728360305</v>
      </c>
      <c r="E65" s="39">
        <f t="shared" si="23"/>
        <v>1438.7332864180153</v>
      </c>
      <c r="F65" s="39">
        <f t="shared" si="23"/>
        <v>959.15552427867715</v>
      </c>
      <c r="G65" s="39">
        <f t="shared" si="23"/>
        <v>1438.7332864180153</v>
      </c>
      <c r="H65" s="39">
        <f t="shared" si="23"/>
        <v>767.32441942294167</v>
      </c>
      <c r="I65" s="39">
        <f t="shared" si="23"/>
        <v>575.4933145672062</v>
      </c>
      <c r="J65" s="39">
        <f t="shared" si="23"/>
        <v>575.4933145672062</v>
      </c>
      <c r="K65" s="39">
        <f t="shared" si="23"/>
        <v>959.15552427867715</v>
      </c>
    </row>
    <row r="66" spans="1:11" x14ac:dyDescent="0.2">
      <c r="A66" s="138"/>
      <c r="B66" s="139"/>
      <c r="C66" s="38" t="s">
        <v>39</v>
      </c>
      <c r="D66" s="39">
        <f t="shared" ref="D66:K66" si="24">D65+D57</f>
        <v>3197.1850809289226</v>
      </c>
      <c r="E66" s="39">
        <f t="shared" si="24"/>
        <v>1598.5925404644613</v>
      </c>
      <c r="F66" s="39">
        <f t="shared" si="24"/>
        <v>1065.7283603096412</v>
      </c>
      <c r="G66" s="39">
        <f t="shared" si="24"/>
        <v>1598.5925404644613</v>
      </c>
      <c r="H66" s="39">
        <f t="shared" si="24"/>
        <v>852.58268824771301</v>
      </c>
      <c r="I66" s="39">
        <f t="shared" si="24"/>
        <v>639.43701618578461</v>
      </c>
      <c r="J66" s="39">
        <f t="shared" si="24"/>
        <v>639.43701618578461</v>
      </c>
      <c r="K66" s="39">
        <f t="shared" si="24"/>
        <v>1065.7283603096412</v>
      </c>
    </row>
    <row r="67" spans="1:11" x14ac:dyDescent="0.2">
      <c r="A67" s="138"/>
      <c r="B67" s="139"/>
      <c r="C67" s="38" t="s">
        <v>40</v>
      </c>
      <c r="D67" s="39">
        <f t="shared" ref="D67:K67" si="25">D66*2</f>
        <v>6394.3701618578452</v>
      </c>
      <c r="E67" s="39">
        <f t="shared" si="25"/>
        <v>3197.1850809289226</v>
      </c>
      <c r="F67" s="39">
        <f t="shared" si="25"/>
        <v>2131.4567206192824</v>
      </c>
      <c r="G67" s="39">
        <f t="shared" si="25"/>
        <v>3197.1850809289226</v>
      </c>
      <c r="H67" s="39">
        <f t="shared" si="25"/>
        <v>1705.165376495426</v>
      </c>
      <c r="I67" s="39">
        <f t="shared" si="25"/>
        <v>1278.8740323715692</v>
      </c>
      <c r="J67" s="39">
        <f t="shared" si="25"/>
        <v>1278.8740323715692</v>
      </c>
      <c r="K67" s="39">
        <f t="shared" si="25"/>
        <v>2131.4567206192824</v>
      </c>
    </row>
    <row r="68" spans="1:11" x14ac:dyDescent="0.2">
      <c r="A68" s="130"/>
      <c r="B68" s="106"/>
      <c r="C68" s="42" t="s">
        <v>41</v>
      </c>
      <c r="D68" s="39">
        <f t="shared" ref="D68:K68" si="26">D67+D66</f>
        <v>9591.5552427867678</v>
      </c>
      <c r="E68" s="39">
        <f t="shared" si="26"/>
        <v>4795.7776213933839</v>
      </c>
      <c r="F68" s="39">
        <f t="shared" si="26"/>
        <v>3197.1850809289235</v>
      </c>
      <c r="G68" s="39">
        <f t="shared" si="26"/>
        <v>4795.7776213933839</v>
      </c>
      <c r="H68" s="39">
        <f t="shared" si="26"/>
        <v>2557.7480647431389</v>
      </c>
      <c r="I68" s="39">
        <f t="shared" si="26"/>
        <v>1918.3110485573538</v>
      </c>
      <c r="J68" s="39">
        <f t="shared" si="26"/>
        <v>1918.3110485573538</v>
      </c>
      <c r="K68" s="39">
        <f t="shared" si="26"/>
        <v>3197.1850809289235</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Lesotho</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95</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125.66602995878155</v>
      </c>
      <c r="F5" s="15">
        <f>E5*14</f>
        <v>1759.3244194229417</v>
      </c>
      <c r="G5" s="16">
        <v>1</v>
      </c>
      <c r="H5" s="15">
        <f>F5*30</f>
        <v>52779.732582688252</v>
      </c>
      <c r="I5" s="17">
        <f>E26</f>
        <v>21111.893033075303</v>
      </c>
      <c r="J5" s="18">
        <f>F26</f>
        <v>31667.839549612952</v>
      </c>
      <c r="K5" s="19"/>
    </row>
    <row r="6" spans="1:11" ht="13.2" x14ac:dyDescent="0.25">
      <c r="A6" s="151" t="s">
        <v>9</v>
      </c>
      <c r="B6" s="159">
        <f>D5*C6</f>
        <v>178.57142857142858</v>
      </c>
      <c r="C6" s="233">
        <f>B7/C7</f>
        <v>178.57142857142858</v>
      </c>
      <c r="D6" s="20" t="s">
        <v>10</v>
      </c>
      <c r="E6" s="21"/>
      <c r="F6" s="21"/>
      <c r="G6" s="22">
        <v>39706</v>
      </c>
      <c r="H6" s="23" t="s">
        <v>11</v>
      </c>
      <c r="I6" s="24" t="s">
        <v>12</v>
      </c>
      <c r="J6" s="24" t="s">
        <v>13</v>
      </c>
      <c r="K6" s="25"/>
    </row>
    <row r="7" spans="1:11" ht="14.4" x14ac:dyDescent="0.3">
      <c r="A7" s="162" t="s">
        <v>14</v>
      </c>
      <c r="B7" s="26">
        <v>2500</v>
      </c>
      <c r="C7" s="27">
        <v>14</v>
      </c>
      <c r="D7"/>
      <c r="E7" s="28"/>
      <c r="F7"/>
      <c r="G7" s="29">
        <v>1.421</v>
      </c>
      <c r="H7"/>
      <c r="I7" s="30"/>
      <c r="J7"/>
      <c r="K7" s="31"/>
    </row>
    <row r="8" spans="1:11" ht="13.8" thickBot="1" x14ac:dyDescent="0.3">
      <c r="A8" s="150" t="s">
        <v>15</v>
      </c>
      <c r="B8" s="32">
        <f>B7*C8</f>
        <v>75000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125.66602995878155</v>
      </c>
      <c r="E10" s="39">
        <f>D10/100*40</f>
        <v>50.266411983512626</v>
      </c>
      <c r="F10" s="153">
        <f>D10/100*60</f>
        <v>75.399617975268939</v>
      </c>
      <c r="G10" s="155" t="s">
        <v>25</v>
      </c>
      <c r="H10" s="144">
        <f>E10/100*35</f>
        <v>17.59324419422942</v>
      </c>
      <c r="I10" s="39">
        <f>E10/100*10</f>
        <v>5.0266411983512622</v>
      </c>
      <c r="J10" s="39">
        <f>E10/100*10</f>
        <v>5.0266411983512622</v>
      </c>
      <c r="K10" s="39">
        <f>E10/100*45</f>
        <v>22.619885392580681</v>
      </c>
    </row>
    <row r="11" spans="1:11" x14ac:dyDescent="0.2">
      <c r="B11" s="19"/>
      <c r="C11" s="149" t="s">
        <v>26</v>
      </c>
      <c r="D11" s="144">
        <f>D10*2</f>
        <v>251.3320599175631</v>
      </c>
      <c r="E11" s="39">
        <f>E10*2</f>
        <v>100.53282396702525</v>
      </c>
      <c r="F11" s="153">
        <f>F10*2</f>
        <v>150.79923595053788</v>
      </c>
      <c r="G11" s="155" t="s">
        <v>26</v>
      </c>
      <c r="H11" s="144">
        <f>H10*2</f>
        <v>35.186488388458841</v>
      </c>
      <c r="I11" s="39">
        <f>I10*2</f>
        <v>10.053282396702524</v>
      </c>
      <c r="J11" s="39">
        <f>J10*2</f>
        <v>10.053282396702524</v>
      </c>
      <c r="K11" s="39">
        <f>K10*2</f>
        <v>45.239770785161362</v>
      </c>
    </row>
    <row r="12" spans="1:11" ht="14.4" x14ac:dyDescent="0.3">
      <c r="A12" s="145"/>
      <c r="B12" s="19"/>
      <c r="C12" s="149" t="s">
        <v>27</v>
      </c>
      <c r="D12" s="144">
        <f>D10*3</f>
        <v>376.99808987634464</v>
      </c>
      <c r="E12" s="39">
        <f>E10*3</f>
        <v>150.79923595053788</v>
      </c>
      <c r="F12" s="153">
        <f>F10*3</f>
        <v>226.19885392580682</v>
      </c>
      <c r="G12" s="155" t="s">
        <v>27</v>
      </c>
      <c r="H12" s="144">
        <f>H10*3</f>
        <v>52.779732582688261</v>
      </c>
      <c r="I12" s="39">
        <f>I10*3</f>
        <v>15.079923595053787</v>
      </c>
      <c r="J12" s="39">
        <f>J10*3</f>
        <v>15.079923595053787</v>
      </c>
      <c r="K12" s="39">
        <f>K10*3</f>
        <v>67.859656177742039</v>
      </c>
    </row>
    <row r="13" spans="1:11" x14ac:dyDescent="0.2">
      <c r="B13" s="19"/>
      <c r="C13" s="149" t="s">
        <v>28</v>
      </c>
      <c r="D13" s="144">
        <f>D10*6</f>
        <v>753.99617975268927</v>
      </c>
      <c r="E13" s="39">
        <f>E10*6</f>
        <v>301.59847190107575</v>
      </c>
      <c r="F13" s="153">
        <f>F10*6</f>
        <v>452.39770785161363</v>
      </c>
      <c r="G13" s="155" t="s">
        <v>28</v>
      </c>
      <c r="H13" s="144">
        <f>H10*6</f>
        <v>105.55946516537652</v>
      </c>
      <c r="I13" s="39">
        <f>I10*6</f>
        <v>30.159847190107573</v>
      </c>
      <c r="J13" s="39">
        <f>J10*6</f>
        <v>30.159847190107573</v>
      </c>
      <c r="K13" s="39">
        <f>K10*6</f>
        <v>135.71931235548408</v>
      </c>
    </row>
    <row r="14" spans="1:11" x14ac:dyDescent="0.2">
      <c r="A14" s="157"/>
      <c r="B14" s="147"/>
      <c r="C14" s="149" t="s">
        <v>29</v>
      </c>
      <c r="D14" s="144">
        <f>D10*12</f>
        <v>1507.9923595053785</v>
      </c>
      <c r="E14" s="39">
        <f>E10*12</f>
        <v>603.19694380215151</v>
      </c>
      <c r="F14" s="153">
        <f>F10*12</f>
        <v>904.79541570322726</v>
      </c>
      <c r="G14" s="155" t="s">
        <v>29</v>
      </c>
      <c r="H14" s="144">
        <f>H10*12</f>
        <v>211.11893033075305</v>
      </c>
      <c r="I14" s="39">
        <f>I10*12</f>
        <v>60.319694380215147</v>
      </c>
      <c r="J14" s="39">
        <f>J10*12</f>
        <v>60.319694380215147</v>
      </c>
      <c r="K14" s="39">
        <f>K10*12</f>
        <v>271.43862471096816</v>
      </c>
    </row>
    <row r="15" spans="1:11" x14ac:dyDescent="0.2">
      <c r="A15" s="157"/>
      <c r="B15" s="158"/>
      <c r="C15" s="160" t="s">
        <v>30</v>
      </c>
      <c r="D15" s="156">
        <f>D10*14</f>
        <v>1759.3244194229417</v>
      </c>
      <c r="E15" s="41">
        <f>E10*14</f>
        <v>703.72976776917676</v>
      </c>
      <c r="F15" s="141">
        <f>F10*14</f>
        <v>1055.5946516537651</v>
      </c>
      <c r="G15" s="143" t="s">
        <v>30</v>
      </c>
      <c r="H15" s="156">
        <f>H10*14</f>
        <v>246.3054187192119</v>
      </c>
      <c r="I15" s="41">
        <f>I10*14</f>
        <v>70.372976776917668</v>
      </c>
      <c r="J15" s="41">
        <f>J10*14</f>
        <v>70.372976776917668</v>
      </c>
      <c r="K15" s="41">
        <f>K10*14</f>
        <v>316.67839549612955</v>
      </c>
    </row>
    <row r="16" spans="1:11" x14ac:dyDescent="0.2">
      <c r="A16" s="157"/>
      <c r="B16" s="146"/>
      <c r="C16" s="149" t="s">
        <v>31</v>
      </c>
      <c r="D16" s="144">
        <f>D15*2</f>
        <v>3518.6488388458833</v>
      </c>
      <c r="E16" s="39">
        <f>E15*2</f>
        <v>1407.4595355383535</v>
      </c>
      <c r="F16" s="153">
        <f>F15*2</f>
        <v>2111.1893033075303</v>
      </c>
      <c r="G16" s="155" t="s">
        <v>31</v>
      </c>
      <c r="H16" s="144">
        <f>H15*2</f>
        <v>492.6108374384238</v>
      </c>
      <c r="I16" s="39">
        <f>I15*2</f>
        <v>140.74595355383534</v>
      </c>
      <c r="J16" s="39">
        <f>J15*2</f>
        <v>140.74595355383534</v>
      </c>
      <c r="K16" s="39">
        <f>K15*2</f>
        <v>633.35679099225911</v>
      </c>
    </row>
    <row r="17" spans="1:11" x14ac:dyDescent="0.2">
      <c r="B17" s="19"/>
      <c r="C17" s="149" t="s">
        <v>32</v>
      </c>
      <c r="D17" s="144">
        <f>D16+D15</f>
        <v>5277.9732582688248</v>
      </c>
      <c r="E17" s="39">
        <f>E16+E15</f>
        <v>2111.1893033075303</v>
      </c>
      <c r="F17" s="153">
        <f>F16+F15</f>
        <v>3166.7839549612954</v>
      </c>
      <c r="G17" s="155" t="s">
        <v>32</v>
      </c>
      <c r="H17" s="144">
        <f>H16+H15</f>
        <v>738.91625615763564</v>
      </c>
      <c r="I17" s="39">
        <f>I16+I15</f>
        <v>211.11893033075302</v>
      </c>
      <c r="J17" s="39">
        <f>J16+J15</f>
        <v>211.11893033075302</v>
      </c>
      <c r="K17" s="39">
        <f>K16+K15</f>
        <v>950.03518648838872</v>
      </c>
    </row>
    <row r="18" spans="1:11" x14ac:dyDescent="0.2">
      <c r="A18" s="138"/>
      <c r="B18" s="19"/>
      <c r="C18" s="149" t="s">
        <v>33</v>
      </c>
      <c r="D18" s="144">
        <f>D16*2</f>
        <v>7037.2976776917667</v>
      </c>
      <c r="E18" s="39">
        <f>E16+E16</f>
        <v>2814.919071076707</v>
      </c>
      <c r="F18" s="153">
        <f>F16+F16</f>
        <v>4222.3786066150606</v>
      </c>
      <c r="G18" s="155" t="s">
        <v>33</v>
      </c>
      <c r="H18" s="144">
        <f>H16+H16</f>
        <v>985.2216748768476</v>
      </c>
      <c r="I18" s="39">
        <f>I16+I16</f>
        <v>281.49190710767067</v>
      </c>
      <c r="J18" s="39">
        <f>J16+J16</f>
        <v>281.49190710767067</v>
      </c>
      <c r="K18" s="39">
        <f>K16+K16</f>
        <v>1266.7135819845182</v>
      </c>
    </row>
    <row r="19" spans="1:11" x14ac:dyDescent="0.2">
      <c r="A19" s="138"/>
      <c r="B19" s="19"/>
      <c r="C19" s="149" t="s">
        <v>34</v>
      </c>
      <c r="D19" s="144">
        <f>D17+D16</f>
        <v>8796.6220971147086</v>
      </c>
      <c r="E19" s="39">
        <f>E17+E16</f>
        <v>3518.6488388458838</v>
      </c>
      <c r="F19" s="153">
        <f>F16+F17</f>
        <v>5277.9732582688257</v>
      </c>
      <c r="G19" s="155" t="s">
        <v>34</v>
      </c>
      <c r="H19" s="144">
        <f>H17+H16</f>
        <v>1231.5270935960593</v>
      </c>
      <c r="I19" s="39">
        <f>I16+I17</f>
        <v>351.86488388458838</v>
      </c>
      <c r="J19" s="39">
        <f>J16+J17</f>
        <v>351.86488388458838</v>
      </c>
      <c r="K19" s="39">
        <f>K18+K15</f>
        <v>1583.3919774806477</v>
      </c>
    </row>
    <row r="20" spans="1:11" x14ac:dyDescent="0.2">
      <c r="A20" s="138"/>
      <c r="B20" s="19"/>
      <c r="C20" s="149" t="s">
        <v>35</v>
      </c>
      <c r="D20" s="144">
        <f>D17*2</f>
        <v>10555.94651653765</v>
      </c>
      <c r="E20" s="39">
        <f>E17+E17</f>
        <v>4222.3786066150606</v>
      </c>
      <c r="F20" s="153">
        <f>F17+F17</f>
        <v>6333.5679099225908</v>
      </c>
      <c r="G20" s="155" t="s">
        <v>35</v>
      </c>
      <c r="H20" s="144">
        <f>H17+H17</f>
        <v>1477.8325123152713</v>
      </c>
      <c r="I20" s="39">
        <f>I17+I17</f>
        <v>422.23786066150603</v>
      </c>
      <c r="J20" s="39">
        <f>J17+J17</f>
        <v>422.23786066150603</v>
      </c>
      <c r="K20" s="39">
        <f>K19+K15</f>
        <v>1900.0703729767772</v>
      </c>
    </row>
    <row r="21" spans="1:11" x14ac:dyDescent="0.2">
      <c r="A21" s="138"/>
      <c r="B21" s="19"/>
      <c r="C21" s="149" t="s">
        <v>36</v>
      </c>
      <c r="D21" s="144">
        <f>D18+D17</f>
        <v>12315.270935960591</v>
      </c>
      <c r="E21" s="39">
        <f>E18+E17</f>
        <v>4926.1083743842373</v>
      </c>
      <c r="F21" s="153">
        <f>F18+F17</f>
        <v>7389.162561576356</v>
      </c>
      <c r="G21" s="155" t="s">
        <v>36</v>
      </c>
      <c r="H21" s="144">
        <f>H17+H18</f>
        <v>1724.1379310344832</v>
      </c>
      <c r="I21" s="39">
        <f>I18+I17</f>
        <v>492.61083743842369</v>
      </c>
      <c r="J21" s="39">
        <f>J18+J17</f>
        <v>492.61083743842369</v>
      </c>
      <c r="K21" s="39">
        <f>K20+K15</f>
        <v>2216.7487684729067</v>
      </c>
    </row>
    <row r="22" spans="1:11" x14ac:dyDescent="0.2">
      <c r="A22" s="138"/>
      <c r="B22" s="19"/>
      <c r="C22" s="149" t="s">
        <v>37</v>
      </c>
      <c r="D22" s="144">
        <f>D18+D18</f>
        <v>14074.595355383533</v>
      </c>
      <c r="E22" s="39">
        <f>E18+E18</f>
        <v>5629.8381421534141</v>
      </c>
      <c r="F22" s="153">
        <f>F18+F18</f>
        <v>8444.7572132301211</v>
      </c>
      <c r="G22" s="155" t="s">
        <v>37</v>
      </c>
      <c r="H22" s="144">
        <f>H18+H18</f>
        <v>1970.4433497536952</v>
      </c>
      <c r="I22" s="39">
        <f>I18+I18</f>
        <v>562.98381421534134</v>
      </c>
      <c r="J22" s="39">
        <f>J18+J18</f>
        <v>562.98381421534134</v>
      </c>
      <c r="K22" s="39">
        <f>K21+K15</f>
        <v>2533.4271639690364</v>
      </c>
    </row>
    <row r="23" spans="1:11" x14ac:dyDescent="0.2">
      <c r="A23" s="138"/>
      <c r="B23" s="19"/>
      <c r="C23" s="149" t="s">
        <v>38</v>
      </c>
      <c r="D23" s="144">
        <f>D18+D19</f>
        <v>15833.919774806476</v>
      </c>
      <c r="E23" s="39">
        <f>E19+E18</f>
        <v>6333.5679099225908</v>
      </c>
      <c r="F23" s="153">
        <f>F19+F18</f>
        <v>9500.3518648838872</v>
      </c>
      <c r="G23" s="155" t="s">
        <v>38</v>
      </c>
      <c r="H23" s="144">
        <f>H18+H19</f>
        <v>2216.7487684729067</v>
      </c>
      <c r="I23" s="39">
        <f>I19+I18</f>
        <v>633.35679099225899</v>
      </c>
      <c r="J23" s="39">
        <f>J19+J18</f>
        <v>633.35679099225899</v>
      </c>
      <c r="K23" s="39">
        <f>K22+K15</f>
        <v>2850.1055594651662</v>
      </c>
    </row>
    <row r="24" spans="1:11" x14ac:dyDescent="0.2">
      <c r="A24" s="138"/>
      <c r="B24" s="19"/>
      <c r="C24" s="149" t="s">
        <v>39</v>
      </c>
      <c r="D24" s="144">
        <f>D15*10</f>
        <v>17593.244194229417</v>
      </c>
      <c r="E24" s="39">
        <f>E19+E19</f>
        <v>7037.2976776917676</v>
      </c>
      <c r="F24" s="153">
        <f>F19+F19</f>
        <v>10555.946516537651</v>
      </c>
      <c r="G24" s="155" t="s">
        <v>39</v>
      </c>
      <c r="H24" s="144">
        <f>H19+H19</f>
        <v>2463.0541871921187</v>
      </c>
      <c r="I24" s="39">
        <f>I19+I19</f>
        <v>703.72976776917676</v>
      </c>
      <c r="J24" s="39">
        <f>J19+J19</f>
        <v>703.72976776917676</v>
      </c>
      <c r="K24" s="39">
        <f>K23+K15</f>
        <v>3166.7839549612959</v>
      </c>
    </row>
    <row r="25" spans="1:11" x14ac:dyDescent="0.2">
      <c r="A25" s="138"/>
      <c r="B25" s="19"/>
      <c r="C25" s="149" t="s">
        <v>40</v>
      </c>
      <c r="D25" s="144">
        <f>D24*2</f>
        <v>35186.488388458834</v>
      </c>
      <c r="E25" s="39">
        <f>E24*2</f>
        <v>14074.595355383535</v>
      </c>
      <c r="F25" s="153">
        <f>F24*2</f>
        <v>21111.893033075303</v>
      </c>
      <c r="G25" s="155" t="s">
        <v>40</v>
      </c>
      <c r="H25" s="144">
        <f>H24*2</f>
        <v>4926.1083743842373</v>
      </c>
      <c r="I25" s="39">
        <f>I24*2</f>
        <v>1407.4595355383535</v>
      </c>
      <c r="J25" s="39">
        <f>J24*2</f>
        <v>1407.4595355383535</v>
      </c>
      <c r="K25" s="39">
        <f>K24*2</f>
        <v>6333.5679099225918</v>
      </c>
    </row>
    <row r="26" spans="1:11" ht="10.8" thickBot="1" x14ac:dyDescent="0.25">
      <c r="A26" s="138"/>
      <c r="B26" s="25"/>
      <c r="C26" s="148" t="s">
        <v>41</v>
      </c>
      <c r="D26" s="144">
        <f>D25+D24</f>
        <v>52779.732582688252</v>
      </c>
      <c r="E26" s="39">
        <f>E25+E24</f>
        <v>21111.893033075303</v>
      </c>
      <c r="F26" s="153">
        <f>F25+F24</f>
        <v>31667.839549612952</v>
      </c>
      <c r="G26" s="154" t="s">
        <v>41</v>
      </c>
      <c r="H26" s="144">
        <f>H25+H24</f>
        <v>7389.162561576356</v>
      </c>
      <c r="I26" s="39">
        <f>I25+I24</f>
        <v>2111.1893033075303</v>
      </c>
      <c r="J26" s="39">
        <f>J25+J24</f>
        <v>2111.1893033075303</v>
      </c>
      <c r="K26" s="39">
        <f>K25+K24</f>
        <v>9500.3518648838872</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52779.732582688252</v>
      </c>
      <c r="D29" s="51">
        <f>C29/100*4</f>
        <v>2111.1893033075303</v>
      </c>
      <c r="E29" s="51">
        <f>C29/100*5</f>
        <v>2638.9866291344129</v>
      </c>
      <c r="F29" s="51">
        <f>C29/100*6</f>
        <v>3166.7839549612954</v>
      </c>
      <c r="G29" s="51">
        <f>C29/100*7</f>
        <v>3694.581280788178</v>
      </c>
      <c r="H29" s="51">
        <f>C29/100*8</f>
        <v>4222.3786066150606</v>
      </c>
      <c r="I29" s="51">
        <f>C29/100*9</f>
        <v>4750.1759324419436</v>
      </c>
      <c r="J29" s="51">
        <f>C29/100*10</f>
        <v>5277.9732582688257</v>
      </c>
      <c r="K29" s="52"/>
    </row>
    <row r="30" spans="1:11" x14ac:dyDescent="0.2">
      <c r="A30" s="19"/>
      <c r="B30" s="53" t="s">
        <v>45</v>
      </c>
      <c r="C30" s="54" t="s">
        <v>46</v>
      </c>
      <c r="D30" s="55">
        <f>D15</f>
        <v>1759.3244194229417</v>
      </c>
      <c r="E30" s="55">
        <f>D15</f>
        <v>1759.3244194229417</v>
      </c>
      <c r="F30" s="55">
        <f>D15</f>
        <v>1759.3244194229417</v>
      </c>
      <c r="G30" s="55">
        <f>D15</f>
        <v>1759.3244194229417</v>
      </c>
      <c r="H30" s="55">
        <f>D15</f>
        <v>1759.3244194229417</v>
      </c>
      <c r="I30" s="55">
        <f>D15</f>
        <v>1759.3244194229417</v>
      </c>
      <c r="J30" s="55">
        <f>D15</f>
        <v>1759.3244194229417</v>
      </c>
      <c r="K30" s="52"/>
    </row>
    <row r="31" spans="1:11" x14ac:dyDescent="0.2">
      <c r="A31" s="19"/>
      <c r="B31" s="53" t="s">
        <v>47</v>
      </c>
      <c r="C31" s="56" t="s">
        <v>48</v>
      </c>
      <c r="D31" s="51">
        <f t="shared" ref="D31:J31" si="0">D29-D30</f>
        <v>351.86488388458861</v>
      </c>
      <c r="E31" s="51">
        <f t="shared" si="0"/>
        <v>879.66220971147118</v>
      </c>
      <c r="F31" s="51">
        <f t="shared" si="0"/>
        <v>1407.4595355383537</v>
      </c>
      <c r="G31" s="51">
        <f t="shared" si="0"/>
        <v>1935.2568613652363</v>
      </c>
      <c r="H31" s="51">
        <f t="shared" si="0"/>
        <v>2463.0541871921187</v>
      </c>
      <c r="I31" s="51">
        <f t="shared" si="0"/>
        <v>2990.8515130190017</v>
      </c>
      <c r="J31" s="51">
        <f t="shared" si="0"/>
        <v>3518.6488388458838</v>
      </c>
      <c r="K31" s="52"/>
    </row>
    <row r="32" spans="1:11" ht="10.8" thickBot="1" x14ac:dyDescent="0.25">
      <c r="A32" s="19"/>
      <c r="B32" s="57"/>
      <c r="C32" s="453" t="s">
        <v>161</v>
      </c>
      <c r="D32" s="58">
        <f t="shared" ref="D32:J32" si="1">D31/100*10</f>
        <v>35.186488388458855</v>
      </c>
      <c r="E32" s="58">
        <f t="shared" si="1"/>
        <v>87.966220971147123</v>
      </c>
      <c r="F32" s="58">
        <f t="shared" si="1"/>
        <v>140.74595355383539</v>
      </c>
      <c r="G32" s="58">
        <f t="shared" si="1"/>
        <v>193.52568613652363</v>
      </c>
      <c r="H32" s="58">
        <f t="shared" si="1"/>
        <v>246.30541871921184</v>
      </c>
      <c r="I32" s="58">
        <f t="shared" si="1"/>
        <v>299.08515130190017</v>
      </c>
      <c r="J32" s="58">
        <f t="shared" si="1"/>
        <v>351.86488388458838</v>
      </c>
      <c r="K32" s="59"/>
    </row>
    <row r="33" spans="1:11" x14ac:dyDescent="0.2">
      <c r="A33" s="19"/>
      <c r="B33" s="60" t="s">
        <v>50</v>
      </c>
      <c r="C33" s="61" t="s">
        <v>51</v>
      </c>
      <c r="D33" s="62">
        <f t="shared" ref="D33:J36" si="2">D29*30</f>
        <v>63335.679099225905</v>
      </c>
      <c r="E33" s="62">
        <f t="shared" si="2"/>
        <v>79169.598874032381</v>
      </c>
      <c r="F33" s="62">
        <f t="shared" si="2"/>
        <v>95003.518648838857</v>
      </c>
      <c r="G33" s="62">
        <f t="shared" si="2"/>
        <v>110837.43842364533</v>
      </c>
      <c r="H33" s="62">
        <f t="shared" si="2"/>
        <v>126671.35819845181</v>
      </c>
      <c r="I33" s="62">
        <f t="shared" si="2"/>
        <v>142505.27797325831</v>
      </c>
      <c r="J33" s="63">
        <f t="shared" si="2"/>
        <v>158339.19774806476</v>
      </c>
      <c r="K33" s="64"/>
    </row>
    <row r="34" spans="1:11" x14ac:dyDescent="0.2">
      <c r="A34" s="19"/>
      <c r="B34" s="65" t="s">
        <v>50</v>
      </c>
      <c r="C34" s="66" t="s">
        <v>52</v>
      </c>
      <c r="D34" s="67">
        <f t="shared" si="2"/>
        <v>52779.732582688252</v>
      </c>
      <c r="E34" s="67">
        <f t="shared" si="2"/>
        <v>52779.732582688252</v>
      </c>
      <c r="F34" s="67">
        <f t="shared" si="2"/>
        <v>52779.732582688252</v>
      </c>
      <c r="G34" s="67">
        <f t="shared" si="2"/>
        <v>52779.732582688252</v>
      </c>
      <c r="H34" s="67">
        <f t="shared" si="2"/>
        <v>52779.732582688252</v>
      </c>
      <c r="I34" s="67">
        <f t="shared" si="2"/>
        <v>52779.732582688252</v>
      </c>
      <c r="J34" s="68">
        <f t="shared" si="2"/>
        <v>52779.732582688252</v>
      </c>
      <c r="K34" s="69"/>
    </row>
    <row r="35" spans="1:11" x14ac:dyDescent="0.2">
      <c r="A35" s="19"/>
      <c r="B35" s="70" t="s">
        <v>50</v>
      </c>
      <c r="C35" s="71" t="s">
        <v>53</v>
      </c>
      <c r="D35" s="72">
        <f t="shared" si="2"/>
        <v>10555.946516537659</v>
      </c>
      <c r="E35" s="72">
        <f t="shared" si="2"/>
        <v>26389.866291344137</v>
      </c>
      <c r="F35" s="72">
        <f t="shared" si="2"/>
        <v>42223.786066150613</v>
      </c>
      <c r="G35" s="72">
        <f t="shared" si="2"/>
        <v>58057.705840957089</v>
      </c>
      <c r="H35" s="72">
        <f t="shared" si="2"/>
        <v>73891.625615763565</v>
      </c>
      <c r="I35" s="72">
        <f t="shared" si="2"/>
        <v>89725.545390570056</v>
      </c>
      <c r="J35" s="73">
        <f t="shared" si="2"/>
        <v>105559.46516537652</v>
      </c>
      <c r="K35" s="74"/>
    </row>
    <row r="36" spans="1:11" ht="10.8" thickBot="1" x14ac:dyDescent="0.25">
      <c r="A36" s="19"/>
      <c r="B36" s="75" t="s">
        <v>50</v>
      </c>
      <c r="C36" s="76" t="s">
        <v>49</v>
      </c>
      <c r="D36" s="77">
        <f t="shared" si="2"/>
        <v>1055.5946516537656</v>
      </c>
      <c r="E36" s="77">
        <f t="shared" si="2"/>
        <v>2638.9866291344138</v>
      </c>
      <c r="F36" s="77">
        <f t="shared" si="2"/>
        <v>4222.3786066150615</v>
      </c>
      <c r="G36" s="77">
        <f t="shared" si="2"/>
        <v>5805.7705840957087</v>
      </c>
      <c r="H36" s="77">
        <f t="shared" si="2"/>
        <v>7389.1625615763551</v>
      </c>
      <c r="I36" s="77">
        <f t="shared" si="2"/>
        <v>8972.5545390570041</v>
      </c>
      <c r="J36" s="77">
        <f t="shared" si="2"/>
        <v>10555.946516537651</v>
      </c>
      <c r="K36" s="78"/>
    </row>
    <row r="37" spans="1:11" x14ac:dyDescent="0.2">
      <c r="A37" s="6"/>
      <c r="B37" s="79"/>
      <c r="C37" s="80" t="s">
        <v>54</v>
      </c>
      <c r="D37" s="81">
        <f t="shared" ref="D37:J37" si="3">D31</f>
        <v>351.86488388458861</v>
      </c>
      <c r="E37" s="81">
        <f t="shared" si="3"/>
        <v>879.66220971147118</v>
      </c>
      <c r="F37" s="81">
        <f t="shared" si="3"/>
        <v>1407.4595355383537</v>
      </c>
      <c r="G37" s="81">
        <f t="shared" si="3"/>
        <v>1935.2568613652363</v>
      </c>
      <c r="H37" s="81">
        <f t="shared" si="3"/>
        <v>2463.0541871921187</v>
      </c>
      <c r="I37" s="81">
        <f t="shared" si="3"/>
        <v>2990.8515130190017</v>
      </c>
      <c r="J37" s="81">
        <f t="shared" si="3"/>
        <v>3518.6488388458838</v>
      </c>
      <c r="K37" s="82"/>
    </row>
    <row r="38" spans="1:11" ht="11.4" x14ac:dyDescent="0.2">
      <c r="A38" s="11"/>
      <c r="B38" s="83"/>
      <c r="C38" s="84" t="s">
        <v>55</v>
      </c>
      <c r="D38" s="85">
        <f t="shared" ref="D38:J38" si="4">D37/100*20</f>
        <v>70.37297677691771</v>
      </c>
      <c r="E38" s="86">
        <f t="shared" si="4"/>
        <v>175.93244194229425</v>
      </c>
      <c r="F38" s="86">
        <f t="shared" si="4"/>
        <v>281.49190710767078</v>
      </c>
      <c r="G38" s="86">
        <f t="shared" si="4"/>
        <v>387.05137227304726</v>
      </c>
      <c r="H38" s="86">
        <f t="shared" si="4"/>
        <v>492.61083743842369</v>
      </c>
      <c r="I38" s="86">
        <f t="shared" si="4"/>
        <v>598.17030260380034</v>
      </c>
      <c r="J38" s="86">
        <f t="shared" si="4"/>
        <v>703.72976776917676</v>
      </c>
      <c r="K38" s="82"/>
    </row>
    <row r="39" spans="1:11" ht="13.2" x14ac:dyDescent="0.25">
      <c r="A39" s="19"/>
      <c r="B39" s="87"/>
      <c r="C39" s="88" t="s">
        <v>56</v>
      </c>
      <c r="D39" s="85">
        <f t="shared" ref="D39:J39" si="5">D37/100*40</f>
        <v>140.74595355383542</v>
      </c>
      <c r="E39" s="86">
        <f t="shared" si="5"/>
        <v>351.86488388458849</v>
      </c>
      <c r="F39" s="86">
        <f t="shared" si="5"/>
        <v>562.98381421534157</v>
      </c>
      <c r="G39" s="86">
        <f t="shared" si="5"/>
        <v>774.10274454609453</v>
      </c>
      <c r="H39" s="86">
        <f t="shared" si="5"/>
        <v>985.22167487684737</v>
      </c>
      <c r="I39" s="86">
        <f t="shared" si="5"/>
        <v>1196.3406052076007</v>
      </c>
      <c r="J39" s="86">
        <f t="shared" si="5"/>
        <v>1407.4595355383535</v>
      </c>
      <c r="K39" s="82"/>
    </row>
    <row r="40" spans="1:11" ht="11.4" x14ac:dyDescent="0.2">
      <c r="A40" s="19"/>
      <c r="B40" s="89"/>
      <c r="C40" s="84" t="s">
        <v>57</v>
      </c>
      <c r="D40" s="85">
        <f t="shared" ref="D40:J40" si="6">D37/100*40</f>
        <v>140.74595355383542</v>
      </c>
      <c r="E40" s="86">
        <f t="shared" si="6"/>
        <v>351.86488388458849</v>
      </c>
      <c r="F40" s="86">
        <f t="shared" si="6"/>
        <v>562.98381421534157</v>
      </c>
      <c r="G40" s="86">
        <f t="shared" si="6"/>
        <v>774.10274454609453</v>
      </c>
      <c r="H40" s="86">
        <f t="shared" si="6"/>
        <v>985.22167487684737</v>
      </c>
      <c r="I40" s="86">
        <f t="shared" si="6"/>
        <v>1196.3406052076007</v>
      </c>
      <c r="J40" s="86">
        <f t="shared" si="6"/>
        <v>1407.4595355383535</v>
      </c>
      <c r="K40" s="82"/>
    </row>
    <row r="41" spans="1:11" s="96" customFormat="1" ht="11.4" x14ac:dyDescent="0.2">
      <c r="A41" s="90"/>
      <c r="B41" s="91"/>
      <c r="C41" s="92" t="s">
        <v>58</v>
      </c>
      <c r="D41" s="93">
        <f>D37/100*4</f>
        <v>14.074595355383543</v>
      </c>
      <c r="E41" s="94">
        <f>E37/100*5</f>
        <v>43.983110485573562</v>
      </c>
      <c r="F41" s="94">
        <f>F37/100*6</f>
        <v>84.447572132301232</v>
      </c>
      <c r="G41" s="94">
        <f>F37/100*7</f>
        <v>98.522167487684769</v>
      </c>
      <c r="H41" s="94">
        <f>F37/100*8</f>
        <v>112.5967628430683</v>
      </c>
      <c r="I41" s="94">
        <f>F37/100*9</f>
        <v>126.67135819845184</v>
      </c>
      <c r="J41" s="94">
        <f>F37/100*10</f>
        <v>140.74595355383539</v>
      </c>
      <c r="K41" s="95"/>
    </row>
    <row r="42" spans="1:11" ht="11.4" x14ac:dyDescent="0.2">
      <c r="A42" s="19"/>
      <c r="B42" s="89"/>
      <c r="C42" s="97" t="s">
        <v>59</v>
      </c>
      <c r="D42" s="98">
        <f t="shared" ref="D42:J42" si="7">D37+D41</f>
        <v>365.93947923997217</v>
      </c>
      <c r="E42" s="99">
        <f t="shared" si="7"/>
        <v>923.64532019704473</v>
      </c>
      <c r="F42" s="99">
        <f t="shared" si="7"/>
        <v>1491.907107670655</v>
      </c>
      <c r="G42" s="99">
        <f t="shared" si="7"/>
        <v>2033.7790288529211</v>
      </c>
      <c r="H42" s="99">
        <f t="shared" si="7"/>
        <v>2575.6509500351872</v>
      </c>
      <c r="I42" s="99">
        <f t="shared" si="7"/>
        <v>3117.5228712174535</v>
      </c>
      <c r="J42" s="99">
        <f t="shared" si="7"/>
        <v>3659.3947923997193</v>
      </c>
      <c r="K42" s="100"/>
    </row>
    <row r="43" spans="1:11" ht="11.4" x14ac:dyDescent="0.2">
      <c r="A43" s="19"/>
      <c r="B43" s="101"/>
      <c r="C43" s="102" t="s">
        <v>60</v>
      </c>
      <c r="D43" s="103">
        <f>D35*D28</f>
        <v>422.23786066150637</v>
      </c>
      <c r="E43" s="103">
        <f t="shared" ref="E43:J43" si="8">E35*E28</f>
        <v>1319.4933145672069</v>
      </c>
      <c r="F43" s="103">
        <f t="shared" si="8"/>
        <v>2533.4271639690369</v>
      </c>
      <c r="G43" s="103">
        <f t="shared" si="8"/>
        <v>4064.0394088669968</v>
      </c>
      <c r="H43" s="103">
        <f t="shared" si="8"/>
        <v>5911.3300492610852</v>
      </c>
      <c r="I43" s="103">
        <f t="shared" si="8"/>
        <v>8075.299085151305</v>
      </c>
      <c r="J43" s="103">
        <f t="shared" si="8"/>
        <v>10555.946516537653</v>
      </c>
      <c r="K43" s="104"/>
    </row>
    <row r="44" spans="1:11" ht="11.4" x14ac:dyDescent="0.2">
      <c r="A44" s="19"/>
      <c r="B44" s="101"/>
      <c r="C44" s="102" t="s">
        <v>61</v>
      </c>
      <c r="D44" s="105">
        <f>D35+D43</f>
        <v>10978.184377199164</v>
      </c>
      <c r="E44" s="105">
        <f t="shared" ref="E44:J44" si="9">E35+E43</f>
        <v>27709.359605911344</v>
      </c>
      <c r="F44" s="105">
        <f t="shared" si="9"/>
        <v>44757.213230119647</v>
      </c>
      <c r="G44" s="105">
        <f t="shared" si="9"/>
        <v>62121.745249824089</v>
      </c>
      <c r="H44" s="105">
        <f t="shared" si="9"/>
        <v>79802.955665024652</v>
      </c>
      <c r="I44" s="105">
        <f t="shared" si="9"/>
        <v>97800.844475721358</v>
      </c>
      <c r="J44" s="105">
        <f t="shared" si="9"/>
        <v>116115.41168191418</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125.66602995878155</v>
      </c>
      <c r="F46" s="114">
        <f>E46*C7</f>
        <v>1759.3244194229417</v>
      </c>
      <c r="G46" s="115"/>
      <c r="H46" s="114">
        <f>F46*C8</f>
        <v>52779.732582688252</v>
      </c>
      <c r="I46" s="116">
        <f>E26</f>
        <v>21111.893033075303</v>
      </c>
      <c r="J46" s="117">
        <f>F26</f>
        <v>31667.839549612952</v>
      </c>
      <c r="K46" s="19"/>
    </row>
    <row r="47" spans="1:11" ht="13.8" thickBot="1" x14ac:dyDescent="0.3">
      <c r="A47" s="118" t="str">
        <f t="shared" ref="A47:B49" si="10">A6</f>
        <v>Per Month /US$</v>
      </c>
      <c r="B47" s="119">
        <f t="shared" si="10"/>
        <v>178.57142857142858</v>
      </c>
      <c r="C47" s="27">
        <v>1</v>
      </c>
      <c r="D47" s="120"/>
      <c r="E47" s="121"/>
      <c r="F47" s="121"/>
      <c r="G47" s="122"/>
      <c r="H47" s="123" t="s">
        <v>11</v>
      </c>
      <c r="I47" s="124" t="s">
        <v>20</v>
      </c>
      <c r="J47" s="124" t="s">
        <v>13</v>
      </c>
      <c r="K47" s="25"/>
    </row>
    <row r="48" spans="1:11" ht="13.8" thickBot="1" x14ac:dyDescent="0.3">
      <c r="A48" s="118" t="str">
        <f t="shared" si="10"/>
        <v>Per Year /US$</v>
      </c>
      <c r="B48" s="119">
        <f t="shared" si="10"/>
        <v>2500</v>
      </c>
      <c r="C48" s="27">
        <v>14</v>
      </c>
      <c r="D48" s="125"/>
      <c r="E48" s="126"/>
      <c r="F48" s="126"/>
      <c r="G48" s="126"/>
      <c r="H48" s="127"/>
      <c r="I48" s="127"/>
      <c r="J48" s="127"/>
      <c r="K48" s="44"/>
    </row>
    <row r="49" spans="1:11" ht="13.8" thickBot="1" x14ac:dyDescent="0.3">
      <c r="A49" s="118" t="str">
        <f t="shared" si="10"/>
        <v>Per 30 Years /US$</v>
      </c>
      <c r="B49" s="119">
        <f t="shared" si="10"/>
        <v>75000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75.399617975268939</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22.619885392580681</v>
      </c>
      <c r="E52" s="39">
        <f>F10/100*15</f>
        <v>11.30994269629034</v>
      </c>
      <c r="F52" s="39">
        <f>F10/100*10</f>
        <v>7.5399617975268942</v>
      </c>
      <c r="G52" s="39">
        <f>F10/100*15</f>
        <v>11.30994269629034</v>
      </c>
      <c r="H52" s="39">
        <f>F10/100*8</f>
        <v>6.0319694380215152</v>
      </c>
      <c r="I52" s="39">
        <f>F10/100*6</f>
        <v>4.5239770785161362</v>
      </c>
      <c r="J52" s="39">
        <f>F10/100*6</f>
        <v>4.5239770785161362</v>
      </c>
      <c r="K52" s="39">
        <f>F10/100*10</f>
        <v>7.5399617975268942</v>
      </c>
    </row>
    <row r="53" spans="1:11" x14ac:dyDescent="0.2">
      <c r="A53" s="138"/>
      <c r="B53" s="139"/>
      <c r="C53" s="38" t="s">
        <v>26</v>
      </c>
      <c r="D53" s="39">
        <f t="shared" ref="D53:K53" si="11">D52*2</f>
        <v>45.239770785161362</v>
      </c>
      <c r="E53" s="39">
        <f t="shared" si="11"/>
        <v>22.619885392580681</v>
      </c>
      <c r="F53" s="39">
        <f t="shared" si="11"/>
        <v>15.079923595053788</v>
      </c>
      <c r="G53" s="39">
        <f t="shared" si="11"/>
        <v>22.619885392580681</v>
      </c>
      <c r="H53" s="39">
        <f t="shared" si="11"/>
        <v>12.06393887604303</v>
      </c>
      <c r="I53" s="39">
        <f t="shared" si="11"/>
        <v>9.0479541570322723</v>
      </c>
      <c r="J53" s="39">
        <f t="shared" si="11"/>
        <v>9.0479541570322723</v>
      </c>
      <c r="K53" s="39">
        <f t="shared" si="11"/>
        <v>15.079923595053788</v>
      </c>
    </row>
    <row r="54" spans="1:11" x14ac:dyDescent="0.2">
      <c r="A54" s="138"/>
      <c r="B54" s="139"/>
      <c r="C54" s="38" t="s">
        <v>27</v>
      </c>
      <c r="D54" s="39">
        <f t="shared" ref="D54:K54" si="12">D52*3</f>
        <v>67.859656177742039</v>
      </c>
      <c r="E54" s="39">
        <f t="shared" si="12"/>
        <v>33.92982808887102</v>
      </c>
      <c r="F54" s="39">
        <f t="shared" si="12"/>
        <v>22.619885392580684</v>
      </c>
      <c r="G54" s="39">
        <f t="shared" si="12"/>
        <v>33.92982808887102</v>
      </c>
      <c r="H54" s="39">
        <f t="shared" si="12"/>
        <v>18.095908314064545</v>
      </c>
      <c r="I54" s="39">
        <f t="shared" si="12"/>
        <v>13.571931235548409</v>
      </c>
      <c r="J54" s="39">
        <f t="shared" si="12"/>
        <v>13.571931235548409</v>
      </c>
      <c r="K54" s="39">
        <f t="shared" si="12"/>
        <v>22.619885392580684</v>
      </c>
    </row>
    <row r="55" spans="1:11" x14ac:dyDescent="0.2">
      <c r="A55" s="138"/>
      <c r="B55" s="139"/>
      <c r="C55" s="38" t="s">
        <v>28</v>
      </c>
      <c r="D55" s="39">
        <f t="shared" ref="D55:K55" si="13">D52*6</f>
        <v>135.71931235548408</v>
      </c>
      <c r="E55" s="39">
        <f t="shared" si="13"/>
        <v>67.859656177742039</v>
      </c>
      <c r="F55" s="39">
        <f t="shared" si="13"/>
        <v>45.239770785161369</v>
      </c>
      <c r="G55" s="39">
        <f t="shared" si="13"/>
        <v>67.859656177742039</v>
      </c>
      <c r="H55" s="39">
        <f t="shared" si="13"/>
        <v>36.191816628129089</v>
      </c>
      <c r="I55" s="39">
        <f t="shared" si="13"/>
        <v>27.143862471096817</v>
      </c>
      <c r="J55" s="39">
        <f t="shared" si="13"/>
        <v>27.143862471096817</v>
      </c>
      <c r="K55" s="39">
        <f t="shared" si="13"/>
        <v>45.239770785161369</v>
      </c>
    </row>
    <row r="56" spans="1:11" x14ac:dyDescent="0.2">
      <c r="A56" s="138"/>
      <c r="B56" s="139"/>
      <c r="C56" s="38" t="s">
        <v>29</v>
      </c>
      <c r="D56" s="39">
        <f t="shared" ref="D56:K56" si="14">D52*12</f>
        <v>271.43862471096816</v>
      </c>
      <c r="E56" s="39">
        <f t="shared" si="14"/>
        <v>135.71931235548408</v>
      </c>
      <c r="F56" s="39">
        <f t="shared" si="14"/>
        <v>90.479541570322738</v>
      </c>
      <c r="G56" s="39">
        <f t="shared" si="14"/>
        <v>135.71931235548408</v>
      </c>
      <c r="H56" s="39">
        <f t="shared" si="14"/>
        <v>72.383633256258179</v>
      </c>
      <c r="I56" s="39">
        <f t="shared" si="14"/>
        <v>54.287724942193634</v>
      </c>
      <c r="J56" s="39">
        <f t="shared" si="14"/>
        <v>54.287724942193634</v>
      </c>
      <c r="K56" s="39">
        <f t="shared" si="14"/>
        <v>90.479541570322738</v>
      </c>
    </row>
    <row r="57" spans="1:11" x14ac:dyDescent="0.2">
      <c r="A57" s="138"/>
      <c r="B57" s="139"/>
      <c r="C57" s="40" t="s">
        <v>30</v>
      </c>
      <c r="D57" s="140">
        <f t="shared" ref="D57:K57" si="15">D52*14</f>
        <v>316.67839549612955</v>
      </c>
      <c r="E57" s="140">
        <f t="shared" si="15"/>
        <v>158.33919774806478</v>
      </c>
      <c r="F57" s="140">
        <f t="shared" si="15"/>
        <v>105.55946516537652</v>
      </c>
      <c r="G57" s="140">
        <f t="shared" si="15"/>
        <v>158.33919774806478</v>
      </c>
      <c r="H57" s="140">
        <f t="shared" si="15"/>
        <v>84.447572132301218</v>
      </c>
      <c r="I57" s="140">
        <f t="shared" si="15"/>
        <v>63.335679099225906</v>
      </c>
      <c r="J57" s="140">
        <f t="shared" si="15"/>
        <v>63.335679099225906</v>
      </c>
      <c r="K57" s="140">
        <f t="shared" si="15"/>
        <v>105.55946516537652</v>
      </c>
    </row>
    <row r="58" spans="1:11" x14ac:dyDescent="0.2">
      <c r="A58" s="138"/>
      <c r="B58" s="139"/>
      <c r="C58" s="38" t="s">
        <v>31</v>
      </c>
      <c r="D58" s="39">
        <f t="shared" ref="D58:K58" si="16">D57*2</f>
        <v>633.35679099225911</v>
      </c>
      <c r="E58" s="39">
        <f t="shared" si="16"/>
        <v>316.67839549612955</v>
      </c>
      <c r="F58" s="39">
        <f t="shared" si="16"/>
        <v>211.11893033075305</v>
      </c>
      <c r="G58" s="39">
        <f t="shared" si="16"/>
        <v>316.67839549612955</v>
      </c>
      <c r="H58" s="39">
        <f t="shared" si="16"/>
        <v>168.89514426460244</v>
      </c>
      <c r="I58" s="39">
        <f t="shared" si="16"/>
        <v>126.67135819845181</v>
      </c>
      <c r="J58" s="39">
        <f t="shared" si="16"/>
        <v>126.67135819845181</v>
      </c>
      <c r="K58" s="39">
        <f t="shared" si="16"/>
        <v>211.11893033075305</v>
      </c>
    </row>
    <row r="59" spans="1:11" x14ac:dyDescent="0.2">
      <c r="A59" s="138"/>
      <c r="B59" s="139"/>
      <c r="C59" s="38" t="s">
        <v>32</v>
      </c>
      <c r="D59" s="39">
        <f t="shared" ref="D59:K59" si="17">D58+D57</f>
        <v>950.03518648838872</v>
      </c>
      <c r="E59" s="39">
        <f t="shared" si="17"/>
        <v>475.01759324419436</v>
      </c>
      <c r="F59" s="39">
        <f t="shared" si="17"/>
        <v>316.67839549612955</v>
      </c>
      <c r="G59" s="39">
        <f t="shared" si="17"/>
        <v>475.01759324419436</v>
      </c>
      <c r="H59" s="39">
        <f t="shared" si="17"/>
        <v>253.34271639690365</v>
      </c>
      <c r="I59" s="39">
        <f t="shared" si="17"/>
        <v>190.00703729767773</v>
      </c>
      <c r="J59" s="39">
        <f t="shared" si="17"/>
        <v>190.00703729767773</v>
      </c>
      <c r="K59" s="39">
        <f t="shared" si="17"/>
        <v>316.67839549612955</v>
      </c>
    </row>
    <row r="60" spans="1:11" x14ac:dyDescent="0.2">
      <c r="A60" s="138"/>
      <c r="B60" s="139"/>
      <c r="C60" s="38" t="s">
        <v>33</v>
      </c>
      <c r="D60" s="39">
        <f>D58+D58</f>
        <v>1266.7135819845182</v>
      </c>
      <c r="E60" s="39">
        <f t="shared" ref="E60:K60" si="18">E59+E57</f>
        <v>633.35679099225911</v>
      </c>
      <c r="F60" s="39">
        <f t="shared" si="18"/>
        <v>422.23786066150609</v>
      </c>
      <c r="G60" s="39">
        <f t="shared" si="18"/>
        <v>633.35679099225911</v>
      </c>
      <c r="H60" s="39">
        <f t="shared" si="18"/>
        <v>337.79028852920487</v>
      </c>
      <c r="I60" s="39">
        <f t="shared" si="18"/>
        <v>253.34271639690363</v>
      </c>
      <c r="J60" s="39">
        <f t="shared" si="18"/>
        <v>253.34271639690363</v>
      </c>
      <c r="K60" s="39">
        <f t="shared" si="18"/>
        <v>422.23786066150609</v>
      </c>
    </row>
    <row r="61" spans="1:11" x14ac:dyDescent="0.2">
      <c r="A61" s="138"/>
      <c r="B61" s="139"/>
      <c r="C61" s="38" t="s">
        <v>34</v>
      </c>
      <c r="D61" s="39">
        <f>D59+D58</f>
        <v>1583.3919774806477</v>
      </c>
      <c r="E61" s="39">
        <f t="shared" ref="E61:K61" si="19">E60+E57</f>
        <v>791.69598874032386</v>
      </c>
      <c r="F61" s="39">
        <f t="shared" si="19"/>
        <v>527.79732582688257</v>
      </c>
      <c r="G61" s="39">
        <f t="shared" si="19"/>
        <v>791.69598874032386</v>
      </c>
      <c r="H61" s="39">
        <f t="shared" si="19"/>
        <v>422.23786066150609</v>
      </c>
      <c r="I61" s="39">
        <f t="shared" si="19"/>
        <v>316.67839549612955</v>
      </c>
      <c r="J61" s="39">
        <f t="shared" si="19"/>
        <v>316.67839549612955</v>
      </c>
      <c r="K61" s="39">
        <f t="shared" si="19"/>
        <v>527.79732582688257</v>
      </c>
    </row>
    <row r="62" spans="1:11" x14ac:dyDescent="0.2">
      <c r="A62" s="138"/>
      <c r="B62" s="139"/>
      <c r="C62" s="38" t="s">
        <v>35</v>
      </c>
      <c r="D62" s="39">
        <f>D59+D59</f>
        <v>1900.0703729767774</v>
      </c>
      <c r="E62" s="39">
        <f t="shared" ref="E62:K62" si="20">E61+E57</f>
        <v>950.0351864883886</v>
      </c>
      <c r="F62" s="39">
        <f t="shared" si="20"/>
        <v>633.35679099225911</v>
      </c>
      <c r="G62" s="39">
        <f t="shared" si="20"/>
        <v>950.0351864883886</v>
      </c>
      <c r="H62" s="39">
        <f t="shared" si="20"/>
        <v>506.68543279380731</v>
      </c>
      <c r="I62" s="39">
        <f t="shared" si="20"/>
        <v>380.01407459535545</v>
      </c>
      <c r="J62" s="39">
        <f t="shared" si="20"/>
        <v>380.01407459535545</v>
      </c>
      <c r="K62" s="39">
        <f t="shared" si="20"/>
        <v>633.35679099225911</v>
      </c>
    </row>
    <row r="63" spans="1:11" x14ac:dyDescent="0.2">
      <c r="A63" s="138"/>
      <c r="B63" s="139"/>
      <c r="C63" s="38" t="s">
        <v>36</v>
      </c>
      <c r="D63" s="39">
        <f>D59+D60</f>
        <v>2216.7487684729067</v>
      </c>
      <c r="E63" s="39">
        <f t="shared" ref="E63:K63" si="21">E62+E57</f>
        <v>1108.3743842364534</v>
      </c>
      <c r="F63" s="39">
        <f t="shared" si="21"/>
        <v>738.91625615763564</v>
      </c>
      <c r="G63" s="39">
        <f t="shared" si="21"/>
        <v>1108.3743842364534</v>
      </c>
      <c r="H63" s="39">
        <f t="shared" si="21"/>
        <v>591.13300492610847</v>
      </c>
      <c r="I63" s="39">
        <f t="shared" si="21"/>
        <v>443.34975369458135</v>
      </c>
      <c r="J63" s="39">
        <f t="shared" si="21"/>
        <v>443.34975369458135</v>
      </c>
      <c r="K63" s="39">
        <f t="shared" si="21"/>
        <v>738.91625615763564</v>
      </c>
    </row>
    <row r="64" spans="1:11" x14ac:dyDescent="0.2">
      <c r="A64" s="138"/>
      <c r="B64" s="139"/>
      <c r="C64" s="38" t="s">
        <v>37</v>
      </c>
      <c r="D64" s="39">
        <f t="shared" ref="D64:K64" si="22">D63+D57</f>
        <v>2533.4271639690364</v>
      </c>
      <c r="E64" s="39">
        <f t="shared" si="22"/>
        <v>1266.7135819845182</v>
      </c>
      <c r="F64" s="39">
        <f t="shared" si="22"/>
        <v>844.47572132301218</v>
      </c>
      <c r="G64" s="39">
        <f t="shared" si="22"/>
        <v>1266.7135819845182</v>
      </c>
      <c r="H64" s="39">
        <f t="shared" si="22"/>
        <v>675.58057705840974</v>
      </c>
      <c r="I64" s="39">
        <f t="shared" si="22"/>
        <v>506.68543279380725</v>
      </c>
      <c r="J64" s="39">
        <f t="shared" si="22"/>
        <v>506.68543279380725</v>
      </c>
      <c r="K64" s="39">
        <f t="shared" si="22"/>
        <v>844.47572132301218</v>
      </c>
    </row>
    <row r="65" spans="1:11" x14ac:dyDescent="0.2">
      <c r="A65" s="138"/>
      <c r="B65" s="139"/>
      <c r="C65" s="38" t="s">
        <v>38</v>
      </c>
      <c r="D65" s="39">
        <f t="shared" ref="D65:K65" si="23">D64+D57</f>
        <v>2850.1055594651662</v>
      </c>
      <c r="E65" s="39">
        <f t="shared" si="23"/>
        <v>1425.0527797325831</v>
      </c>
      <c r="F65" s="39">
        <f t="shared" si="23"/>
        <v>950.03518648838872</v>
      </c>
      <c r="G65" s="39">
        <f t="shared" si="23"/>
        <v>1425.0527797325831</v>
      </c>
      <c r="H65" s="39">
        <f t="shared" si="23"/>
        <v>760.02814919071102</v>
      </c>
      <c r="I65" s="39">
        <f t="shared" si="23"/>
        <v>570.02111189303321</v>
      </c>
      <c r="J65" s="39">
        <f t="shared" si="23"/>
        <v>570.02111189303321</v>
      </c>
      <c r="K65" s="39">
        <f t="shared" si="23"/>
        <v>950.03518648838872</v>
      </c>
    </row>
    <row r="66" spans="1:11" x14ac:dyDescent="0.2">
      <c r="A66" s="138"/>
      <c r="B66" s="139"/>
      <c r="C66" s="38" t="s">
        <v>39</v>
      </c>
      <c r="D66" s="39">
        <f t="shared" ref="D66:K66" si="24">D65+D57</f>
        <v>3166.7839549612959</v>
      </c>
      <c r="E66" s="39">
        <f t="shared" si="24"/>
        <v>1583.3919774806479</v>
      </c>
      <c r="F66" s="39">
        <f t="shared" si="24"/>
        <v>1055.5946516537651</v>
      </c>
      <c r="G66" s="39">
        <f t="shared" si="24"/>
        <v>1583.3919774806479</v>
      </c>
      <c r="H66" s="39">
        <f t="shared" si="24"/>
        <v>844.47572132301229</v>
      </c>
      <c r="I66" s="39">
        <f t="shared" si="24"/>
        <v>633.35679099225911</v>
      </c>
      <c r="J66" s="39">
        <f t="shared" si="24"/>
        <v>633.35679099225911</v>
      </c>
      <c r="K66" s="39">
        <f t="shared" si="24"/>
        <v>1055.5946516537651</v>
      </c>
    </row>
    <row r="67" spans="1:11" x14ac:dyDescent="0.2">
      <c r="A67" s="138"/>
      <c r="B67" s="139"/>
      <c r="C67" s="38" t="s">
        <v>40</v>
      </c>
      <c r="D67" s="39">
        <f t="shared" ref="D67:K67" si="25">D66*2</f>
        <v>6333.5679099225918</v>
      </c>
      <c r="E67" s="39">
        <f t="shared" si="25"/>
        <v>3166.7839549612959</v>
      </c>
      <c r="F67" s="39">
        <f t="shared" si="25"/>
        <v>2111.1893033075303</v>
      </c>
      <c r="G67" s="39">
        <f t="shared" si="25"/>
        <v>3166.7839549612959</v>
      </c>
      <c r="H67" s="39">
        <f t="shared" si="25"/>
        <v>1688.9514426460246</v>
      </c>
      <c r="I67" s="39">
        <f t="shared" si="25"/>
        <v>1266.7135819845182</v>
      </c>
      <c r="J67" s="39">
        <f t="shared" si="25"/>
        <v>1266.7135819845182</v>
      </c>
      <c r="K67" s="39">
        <f t="shared" si="25"/>
        <v>2111.1893033075303</v>
      </c>
    </row>
    <row r="68" spans="1:11" x14ac:dyDescent="0.2">
      <c r="A68" s="130"/>
      <c r="B68" s="106"/>
      <c r="C68" s="42" t="s">
        <v>41</v>
      </c>
      <c r="D68" s="39">
        <f t="shared" ref="D68:K68" si="26">D67+D66</f>
        <v>9500.3518648838872</v>
      </c>
      <c r="E68" s="39">
        <f t="shared" si="26"/>
        <v>4750.1759324419436</v>
      </c>
      <c r="F68" s="39">
        <f t="shared" si="26"/>
        <v>3166.7839549612954</v>
      </c>
      <c r="G68" s="39">
        <f t="shared" si="26"/>
        <v>4750.1759324419436</v>
      </c>
      <c r="H68" s="39">
        <f t="shared" si="26"/>
        <v>2533.4271639690369</v>
      </c>
      <c r="I68" s="39">
        <f t="shared" si="26"/>
        <v>1900.0703729767774</v>
      </c>
      <c r="J68" s="39">
        <f t="shared" si="26"/>
        <v>1900.0703729767774</v>
      </c>
      <c r="K68" s="39">
        <f t="shared" si="26"/>
        <v>3166.7839549612954</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115"/>
  <sheetViews>
    <sheetView topLeftCell="A4" workbookViewId="0">
      <selection activeCell="B32" sqref="B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Zimbabwe</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96</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120.38805670051272</v>
      </c>
      <c r="F5" s="15">
        <f>E5*14</f>
        <v>1685.4327938071781</v>
      </c>
      <c r="G5" s="16">
        <v>1</v>
      </c>
      <c r="H5" s="15">
        <f>F5*30</f>
        <v>50562.983814215346</v>
      </c>
      <c r="I5" s="17">
        <f>E26</f>
        <v>20225.193525686132</v>
      </c>
      <c r="J5" s="18">
        <f>F26</f>
        <v>30337.790288529199</v>
      </c>
      <c r="K5" s="19"/>
    </row>
    <row r="6" spans="1:11" ht="13.2" x14ac:dyDescent="0.25">
      <c r="A6" s="151" t="s">
        <v>9</v>
      </c>
      <c r="B6" s="159">
        <f>D5*C6</f>
        <v>171.07142857142858</v>
      </c>
      <c r="C6" s="233">
        <f>B7/C7</f>
        <v>171.07142857142858</v>
      </c>
      <c r="D6" s="20" t="s">
        <v>10</v>
      </c>
      <c r="E6" s="21"/>
      <c r="F6" s="21"/>
      <c r="G6" s="22">
        <v>39706</v>
      </c>
      <c r="H6" s="23" t="s">
        <v>11</v>
      </c>
      <c r="I6" s="24" t="s">
        <v>12</v>
      </c>
      <c r="J6" s="24" t="s">
        <v>13</v>
      </c>
      <c r="K6" s="25"/>
    </row>
    <row r="7" spans="1:11" ht="14.4" x14ac:dyDescent="0.3">
      <c r="A7" s="162" t="s">
        <v>14</v>
      </c>
      <c r="B7" s="26">
        <v>2395</v>
      </c>
      <c r="C7" s="27">
        <v>14</v>
      </c>
      <c r="D7"/>
      <c r="E7" s="28"/>
      <c r="F7"/>
      <c r="G7" s="29">
        <v>1.421</v>
      </c>
      <c r="H7"/>
      <c r="I7" s="30"/>
      <c r="J7"/>
      <c r="K7" s="31"/>
    </row>
    <row r="8" spans="1:11" ht="13.8" thickBot="1" x14ac:dyDescent="0.3">
      <c r="A8" s="150" t="s">
        <v>15</v>
      </c>
      <c r="B8" s="32">
        <f>B7*C8</f>
        <v>71850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120.38805670051272</v>
      </c>
      <c r="E10" s="39">
        <f>D10/100*40</f>
        <v>48.155222680205085</v>
      </c>
      <c r="F10" s="153">
        <f>D10/100*60</f>
        <v>72.232834020307621</v>
      </c>
      <c r="G10" s="155" t="s">
        <v>25</v>
      </c>
      <c r="H10" s="144">
        <f>E10/100*35</f>
        <v>16.85432793807178</v>
      </c>
      <c r="I10" s="39">
        <f>E10/100*10</f>
        <v>4.8155222680205085</v>
      </c>
      <c r="J10" s="39">
        <f>E10/100*10</f>
        <v>4.8155222680205085</v>
      </c>
      <c r="K10" s="39">
        <f>E10/100*45</f>
        <v>21.669850206092288</v>
      </c>
    </row>
    <row r="11" spans="1:11" x14ac:dyDescent="0.2">
      <c r="B11" s="19"/>
      <c r="C11" s="149" t="s">
        <v>26</v>
      </c>
      <c r="D11" s="144">
        <f>D10*2</f>
        <v>240.77611340102544</v>
      </c>
      <c r="E11" s="39">
        <f>E10*2</f>
        <v>96.310445360410171</v>
      </c>
      <c r="F11" s="153">
        <f>F10*2</f>
        <v>144.46566804061524</v>
      </c>
      <c r="G11" s="155" t="s">
        <v>26</v>
      </c>
      <c r="H11" s="144">
        <f>H10*2</f>
        <v>33.70865587614356</v>
      </c>
      <c r="I11" s="39">
        <f>I10*2</f>
        <v>9.6310445360410171</v>
      </c>
      <c r="J11" s="39">
        <f>J10*2</f>
        <v>9.6310445360410171</v>
      </c>
      <c r="K11" s="39">
        <f>K10*2</f>
        <v>43.339700412184577</v>
      </c>
    </row>
    <row r="12" spans="1:11" ht="14.4" x14ac:dyDescent="0.3">
      <c r="A12" s="145"/>
      <c r="B12" s="19"/>
      <c r="C12" s="149" t="s">
        <v>27</v>
      </c>
      <c r="D12" s="144">
        <f>D10*3</f>
        <v>361.16417010153816</v>
      </c>
      <c r="E12" s="39">
        <f>E10*3</f>
        <v>144.46566804061524</v>
      </c>
      <c r="F12" s="153">
        <f>F10*3</f>
        <v>216.69850206092286</v>
      </c>
      <c r="G12" s="155" t="s">
        <v>27</v>
      </c>
      <c r="H12" s="144">
        <f>H10*3</f>
        <v>50.562983814215343</v>
      </c>
      <c r="I12" s="39">
        <f>I10*3</f>
        <v>14.446566804061526</v>
      </c>
      <c r="J12" s="39">
        <f>J10*3</f>
        <v>14.446566804061526</v>
      </c>
      <c r="K12" s="39">
        <f>K10*3</f>
        <v>65.009550618276862</v>
      </c>
    </row>
    <row r="13" spans="1:11" x14ac:dyDescent="0.2">
      <c r="B13" s="19"/>
      <c r="C13" s="149" t="s">
        <v>28</v>
      </c>
      <c r="D13" s="144">
        <f>D10*6</f>
        <v>722.32834020307632</v>
      </c>
      <c r="E13" s="39">
        <f>E10*6</f>
        <v>288.93133608123048</v>
      </c>
      <c r="F13" s="153">
        <f>F10*6</f>
        <v>433.39700412184573</v>
      </c>
      <c r="G13" s="155" t="s">
        <v>28</v>
      </c>
      <c r="H13" s="144">
        <f>H10*6</f>
        <v>101.12596762843069</v>
      </c>
      <c r="I13" s="39">
        <f>I10*6</f>
        <v>28.893133608123051</v>
      </c>
      <c r="J13" s="39">
        <f>J10*6</f>
        <v>28.893133608123051</v>
      </c>
      <c r="K13" s="39">
        <f>K10*6</f>
        <v>130.01910123655372</v>
      </c>
    </row>
    <row r="14" spans="1:11" x14ac:dyDescent="0.2">
      <c r="A14" s="157"/>
      <c r="B14" s="147"/>
      <c r="C14" s="149" t="s">
        <v>29</v>
      </c>
      <c r="D14" s="144">
        <f>D10*12</f>
        <v>1444.6566804061526</v>
      </c>
      <c r="E14" s="39">
        <f>E10*12</f>
        <v>577.86267216246097</v>
      </c>
      <c r="F14" s="153">
        <f>F10*12</f>
        <v>866.79400824369145</v>
      </c>
      <c r="G14" s="155" t="s">
        <v>29</v>
      </c>
      <c r="H14" s="144">
        <f>H10*12</f>
        <v>202.25193525686137</v>
      </c>
      <c r="I14" s="39">
        <f>I10*12</f>
        <v>57.786267216246102</v>
      </c>
      <c r="J14" s="39">
        <f>J10*12</f>
        <v>57.786267216246102</v>
      </c>
      <c r="K14" s="39">
        <f>K10*12</f>
        <v>260.03820247310745</v>
      </c>
    </row>
    <row r="15" spans="1:11" x14ac:dyDescent="0.2">
      <c r="A15" s="157"/>
      <c r="B15" s="158"/>
      <c r="C15" s="160" t="s">
        <v>30</v>
      </c>
      <c r="D15" s="156">
        <f>D10*14</f>
        <v>1685.4327938071781</v>
      </c>
      <c r="E15" s="41">
        <f>E10*14</f>
        <v>674.17311752287117</v>
      </c>
      <c r="F15" s="141">
        <f>F10*14</f>
        <v>1011.2596762843067</v>
      </c>
      <c r="G15" s="143" t="s">
        <v>30</v>
      </c>
      <c r="H15" s="156">
        <f>H10*14</f>
        <v>235.96059113300493</v>
      </c>
      <c r="I15" s="41">
        <f>I10*14</f>
        <v>67.417311752287119</v>
      </c>
      <c r="J15" s="41">
        <f>J10*14</f>
        <v>67.417311752287119</v>
      </c>
      <c r="K15" s="41">
        <f>K10*14</f>
        <v>303.37790288529203</v>
      </c>
    </row>
    <row r="16" spans="1:11" x14ac:dyDescent="0.2">
      <c r="A16" s="157"/>
      <c r="B16" s="146"/>
      <c r="C16" s="149" t="s">
        <v>31</v>
      </c>
      <c r="D16" s="144">
        <f>D15*2</f>
        <v>3370.8655876143562</v>
      </c>
      <c r="E16" s="39">
        <f>E15*2</f>
        <v>1348.3462350457423</v>
      </c>
      <c r="F16" s="153">
        <f>F15*2</f>
        <v>2022.5193525686134</v>
      </c>
      <c r="G16" s="155" t="s">
        <v>31</v>
      </c>
      <c r="H16" s="144">
        <f>H15*2</f>
        <v>471.92118226600985</v>
      </c>
      <c r="I16" s="39">
        <f>I15*2</f>
        <v>134.83462350457424</v>
      </c>
      <c r="J16" s="39">
        <f>J15*2</f>
        <v>134.83462350457424</v>
      </c>
      <c r="K16" s="39">
        <f>K15*2</f>
        <v>606.75580577058406</v>
      </c>
    </row>
    <row r="17" spans="1:11" x14ac:dyDescent="0.2">
      <c r="B17" s="19"/>
      <c r="C17" s="149" t="s">
        <v>32</v>
      </c>
      <c r="D17" s="144">
        <f>D16+D15</f>
        <v>5056.298381421534</v>
      </c>
      <c r="E17" s="39">
        <f>E16+E15</f>
        <v>2022.5193525686136</v>
      </c>
      <c r="F17" s="153">
        <f>F16+F15</f>
        <v>3033.77902885292</v>
      </c>
      <c r="G17" s="155" t="s">
        <v>32</v>
      </c>
      <c r="H17" s="144">
        <f>H16+H15</f>
        <v>707.88177339901472</v>
      </c>
      <c r="I17" s="39">
        <f>I16+I15</f>
        <v>202.25193525686137</v>
      </c>
      <c r="J17" s="39">
        <f>J16+J15</f>
        <v>202.25193525686137</v>
      </c>
      <c r="K17" s="39">
        <f>K16+K15</f>
        <v>910.13370865587603</v>
      </c>
    </row>
    <row r="18" spans="1:11" x14ac:dyDescent="0.2">
      <c r="A18" s="138"/>
      <c r="B18" s="19"/>
      <c r="C18" s="149" t="s">
        <v>33</v>
      </c>
      <c r="D18" s="144">
        <f>D16*2</f>
        <v>6741.7311752287123</v>
      </c>
      <c r="E18" s="39">
        <f>E16+E16</f>
        <v>2696.6924700914847</v>
      </c>
      <c r="F18" s="153">
        <f>F16+F16</f>
        <v>4045.0387051372268</v>
      </c>
      <c r="G18" s="155" t="s">
        <v>33</v>
      </c>
      <c r="H18" s="144">
        <f>H16+H16</f>
        <v>943.8423645320197</v>
      </c>
      <c r="I18" s="39">
        <f>I16+I16</f>
        <v>269.66924700914848</v>
      </c>
      <c r="J18" s="39">
        <f>J16+J16</f>
        <v>269.66924700914848</v>
      </c>
      <c r="K18" s="39">
        <f>K16+K16</f>
        <v>1213.5116115411681</v>
      </c>
    </row>
    <row r="19" spans="1:11" x14ac:dyDescent="0.2">
      <c r="A19" s="138"/>
      <c r="B19" s="19"/>
      <c r="C19" s="149" t="s">
        <v>34</v>
      </c>
      <c r="D19" s="144">
        <f>D17+D16</f>
        <v>8427.1639690358897</v>
      </c>
      <c r="E19" s="39">
        <f>E17+E16</f>
        <v>3370.8655876143557</v>
      </c>
      <c r="F19" s="153">
        <f>F16+F17</f>
        <v>5056.2983814215331</v>
      </c>
      <c r="G19" s="155" t="s">
        <v>34</v>
      </c>
      <c r="H19" s="144">
        <f>H17+H16</f>
        <v>1179.8029556650245</v>
      </c>
      <c r="I19" s="39">
        <f>I16+I17</f>
        <v>337.08655876143564</v>
      </c>
      <c r="J19" s="39">
        <f>J16+J17</f>
        <v>337.08655876143564</v>
      </c>
      <c r="K19" s="39">
        <f>K18+K15</f>
        <v>1516.8895144264602</v>
      </c>
    </row>
    <row r="20" spans="1:11" x14ac:dyDescent="0.2">
      <c r="A20" s="138"/>
      <c r="B20" s="19"/>
      <c r="C20" s="149" t="s">
        <v>35</v>
      </c>
      <c r="D20" s="144">
        <f>D17*2</f>
        <v>10112.596762843068</v>
      </c>
      <c r="E20" s="39">
        <f>E17+E17</f>
        <v>4045.0387051372272</v>
      </c>
      <c r="F20" s="153">
        <f>F17+F17</f>
        <v>6067.5580577058399</v>
      </c>
      <c r="G20" s="155" t="s">
        <v>35</v>
      </c>
      <c r="H20" s="144">
        <f>H17+H17</f>
        <v>1415.7635467980294</v>
      </c>
      <c r="I20" s="39">
        <f>I17+I17</f>
        <v>404.50387051372275</v>
      </c>
      <c r="J20" s="39">
        <f>J17+J17</f>
        <v>404.50387051372275</v>
      </c>
      <c r="K20" s="39">
        <f>K19+K15</f>
        <v>1820.2674173117523</v>
      </c>
    </row>
    <row r="21" spans="1:11" x14ac:dyDescent="0.2">
      <c r="A21" s="138"/>
      <c r="B21" s="19"/>
      <c r="C21" s="149" t="s">
        <v>36</v>
      </c>
      <c r="D21" s="144">
        <f>D18+D17</f>
        <v>11798.029556650246</v>
      </c>
      <c r="E21" s="39">
        <f>E18+E17</f>
        <v>4719.2118226600978</v>
      </c>
      <c r="F21" s="153">
        <f>F18+F17</f>
        <v>7078.8177339901467</v>
      </c>
      <c r="G21" s="155" t="s">
        <v>36</v>
      </c>
      <c r="H21" s="144">
        <f>H17+H18</f>
        <v>1651.7241379310344</v>
      </c>
      <c r="I21" s="39">
        <f>I18+I17</f>
        <v>471.92118226600985</v>
      </c>
      <c r="J21" s="39">
        <f>J18+J17</f>
        <v>471.92118226600985</v>
      </c>
      <c r="K21" s="39">
        <f>K20+K15</f>
        <v>2123.6453201970444</v>
      </c>
    </row>
    <row r="22" spans="1:11" x14ac:dyDescent="0.2">
      <c r="A22" s="138"/>
      <c r="B22" s="19"/>
      <c r="C22" s="149" t="s">
        <v>37</v>
      </c>
      <c r="D22" s="144">
        <f>D18+D18</f>
        <v>13483.462350457425</v>
      </c>
      <c r="E22" s="39">
        <f>E18+E18</f>
        <v>5393.3849401829693</v>
      </c>
      <c r="F22" s="153">
        <f>F18+F18</f>
        <v>8090.0774102744535</v>
      </c>
      <c r="G22" s="155" t="s">
        <v>37</v>
      </c>
      <c r="H22" s="144">
        <f>H18+H18</f>
        <v>1887.6847290640394</v>
      </c>
      <c r="I22" s="39">
        <f>I18+I18</f>
        <v>539.33849401829696</v>
      </c>
      <c r="J22" s="39">
        <f>J18+J18</f>
        <v>539.33849401829696</v>
      </c>
      <c r="K22" s="39">
        <f>K21+K15</f>
        <v>2427.0232230823362</v>
      </c>
    </row>
    <row r="23" spans="1:11" x14ac:dyDescent="0.2">
      <c r="A23" s="138"/>
      <c r="B23" s="19"/>
      <c r="C23" s="149" t="s">
        <v>38</v>
      </c>
      <c r="D23" s="144">
        <f>D18+D19</f>
        <v>15168.895144264603</v>
      </c>
      <c r="E23" s="39">
        <f>E19+E18</f>
        <v>6067.5580577058408</v>
      </c>
      <c r="F23" s="153">
        <f>F19+F18</f>
        <v>9101.3370865587603</v>
      </c>
      <c r="G23" s="155" t="s">
        <v>38</v>
      </c>
      <c r="H23" s="144">
        <f>H18+H19</f>
        <v>2123.6453201970444</v>
      </c>
      <c r="I23" s="39">
        <f>I19+I18</f>
        <v>606.75580577058417</v>
      </c>
      <c r="J23" s="39">
        <f>J19+J18</f>
        <v>606.75580577058417</v>
      </c>
      <c r="K23" s="39">
        <f>K22+K15</f>
        <v>2730.4011259676281</v>
      </c>
    </row>
    <row r="24" spans="1:11" x14ac:dyDescent="0.2">
      <c r="A24" s="138"/>
      <c r="B24" s="19"/>
      <c r="C24" s="149" t="s">
        <v>39</v>
      </c>
      <c r="D24" s="144">
        <f>D15*10</f>
        <v>16854.327938071779</v>
      </c>
      <c r="E24" s="39">
        <f>E19+E19</f>
        <v>6741.7311752287114</v>
      </c>
      <c r="F24" s="153">
        <f>F19+F19</f>
        <v>10112.596762843066</v>
      </c>
      <c r="G24" s="155" t="s">
        <v>39</v>
      </c>
      <c r="H24" s="144">
        <f>H19+H19</f>
        <v>2359.6059113300489</v>
      </c>
      <c r="I24" s="39">
        <f>I19+I19</f>
        <v>674.17311752287128</v>
      </c>
      <c r="J24" s="39">
        <f>J19+J19</f>
        <v>674.17311752287128</v>
      </c>
      <c r="K24" s="39">
        <f>K23+K15</f>
        <v>3033.77902885292</v>
      </c>
    </row>
    <row r="25" spans="1:11" x14ac:dyDescent="0.2">
      <c r="A25" s="138"/>
      <c r="B25" s="19"/>
      <c r="C25" s="149" t="s">
        <v>40</v>
      </c>
      <c r="D25" s="144">
        <f>D24*2</f>
        <v>33708.655876143559</v>
      </c>
      <c r="E25" s="39">
        <f>E24*2</f>
        <v>13483.462350457423</v>
      </c>
      <c r="F25" s="153">
        <f>F24*2</f>
        <v>20225.193525686132</v>
      </c>
      <c r="G25" s="155" t="s">
        <v>40</v>
      </c>
      <c r="H25" s="144">
        <f>H24*2</f>
        <v>4719.2118226600978</v>
      </c>
      <c r="I25" s="39">
        <f>I24*2</f>
        <v>1348.3462350457426</v>
      </c>
      <c r="J25" s="39">
        <f>J24*2</f>
        <v>1348.3462350457426</v>
      </c>
      <c r="K25" s="39">
        <f>K24*2</f>
        <v>6067.5580577058399</v>
      </c>
    </row>
    <row r="26" spans="1:11" ht="10.8" thickBot="1" x14ac:dyDescent="0.25">
      <c r="A26" s="138"/>
      <c r="B26" s="25"/>
      <c r="C26" s="148" t="s">
        <v>41</v>
      </c>
      <c r="D26" s="144">
        <f>D25+D24</f>
        <v>50562.983814215338</v>
      </c>
      <c r="E26" s="39">
        <f>E25+E24</f>
        <v>20225.193525686132</v>
      </c>
      <c r="F26" s="153">
        <f>F25+F24</f>
        <v>30337.790288529199</v>
      </c>
      <c r="G26" s="154" t="s">
        <v>41</v>
      </c>
      <c r="H26" s="144">
        <f>H25+H24</f>
        <v>7078.8177339901467</v>
      </c>
      <c r="I26" s="39">
        <f>I25+I24</f>
        <v>2022.5193525686138</v>
      </c>
      <c r="J26" s="39">
        <f>J25+J24</f>
        <v>2022.5193525686138</v>
      </c>
      <c r="K26" s="39">
        <f>K25+K24</f>
        <v>9101.3370865587603</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50562.983814215338</v>
      </c>
      <c r="D29" s="51">
        <f>C29/100*4</f>
        <v>2022.5193525686136</v>
      </c>
      <c r="E29" s="51">
        <f>C29/100*5</f>
        <v>2528.149190710767</v>
      </c>
      <c r="F29" s="51">
        <f>C29/100*6</f>
        <v>3033.7790288529204</v>
      </c>
      <c r="G29" s="51">
        <f>C29/100*7</f>
        <v>3539.4088669950738</v>
      </c>
      <c r="H29" s="51">
        <f>C29/100*8</f>
        <v>4045.0387051372272</v>
      </c>
      <c r="I29" s="51">
        <f>C29/100*9</f>
        <v>4550.6685432793802</v>
      </c>
      <c r="J29" s="51">
        <f>C29/100*10</f>
        <v>5056.298381421534</v>
      </c>
      <c r="K29" s="52"/>
    </row>
    <row r="30" spans="1:11" x14ac:dyDescent="0.2">
      <c r="A30" s="19"/>
      <c r="B30" s="53" t="s">
        <v>45</v>
      </c>
      <c r="C30" s="54" t="s">
        <v>46</v>
      </c>
      <c r="D30" s="55">
        <f>D15</f>
        <v>1685.4327938071781</v>
      </c>
      <c r="E30" s="55">
        <f>D15</f>
        <v>1685.4327938071781</v>
      </c>
      <c r="F30" s="55">
        <f>D15</f>
        <v>1685.4327938071781</v>
      </c>
      <c r="G30" s="55">
        <f>D15</f>
        <v>1685.4327938071781</v>
      </c>
      <c r="H30" s="55">
        <f>D15</f>
        <v>1685.4327938071781</v>
      </c>
      <c r="I30" s="55">
        <f>D15</f>
        <v>1685.4327938071781</v>
      </c>
      <c r="J30" s="55">
        <f>D15</f>
        <v>1685.4327938071781</v>
      </c>
      <c r="K30" s="52"/>
    </row>
    <row r="31" spans="1:11" x14ac:dyDescent="0.2">
      <c r="A31" s="19"/>
      <c r="B31" s="53" t="s">
        <v>47</v>
      </c>
      <c r="C31" s="56" t="s">
        <v>48</v>
      </c>
      <c r="D31" s="51">
        <f t="shared" ref="D31:J31" si="0">D29-D30</f>
        <v>337.08655876143553</v>
      </c>
      <c r="E31" s="51">
        <f t="shared" si="0"/>
        <v>842.71639690358893</v>
      </c>
      <c r="F31" s="51">
        <f t="shared" si="0"/>
        <v>1348.3462350457423</v>
      </c>
      <c r="G31" s="51">
        <f t="shared" si="0"/>
        <v>1853.9760731878957</v>
      </c>
      <c r="H31" s="51">
        <f t="shared" si="0"/>
        <v>2359.6059113300489</v>
      </c>
      <c r="I31" s="51">
        <f t="shared" si="0"/>
        <v>2865.2357494722019</v>
      </c>
      <c r="J31" s="51">
        <f t="shared" si="0"/>
        <v>3370.8655876143557</v>
      </c>
      <c r="K31" s="52"/>
    </row>
    <row r="32" spans="1:11" ht="10.8" thickBot="1" x14ac:dyDescent="0.25">
      <c r="A32" s="19"/>
      <c r="B32" s="57"/>
      <c r="C32" s="453" t="s">
        <v>161</v>
      </c>
      <c r="D32" s="58">
        <f t="shared" ref="D32:J32" si="1">D31/100*10</f>
        <v>33.708655876143553</v>
      </c>
      <c r="E32" s="58">
        <f t="shared" si="1"/>
        <v>84.271639690358896</v>
      </c>
      <c r="F32" s="58">
        <f t="shared" si="1"/>
        <v>134.83462350457421</v>
      </c>
      <c r="G32" s="58">
        <f t="shared" si="1"/>
        <v>185.39760731878957</v>
      </c>
      <c r="H32" s="58">
        <f t="shared" si="1"/>
        <v>235.96059113300487</v>
      </c>
      <c r="I32" s="58">
        <f t="shared" si="1"/>
        <v>286.5235749472202</v>
      </c>
      <c r="J32" s="58">
        <f t="shared" si="1"/>
        <v>337.08655876143558</v>
      </c>
      <c r="K32" s="59"/>
    </row>
    <row r="33" spans="1:11" x14ac:dyDescent="0.2">
      <c r="A33" s="19"/>
      <c r="B33" s="60" t="s">
        <v>50</v>
      </c>
      <c r="C33" s="61" t="s">
        <v>51</v>
      </c>
      <c r="D33" s="62">
        <f t="shared" ref="D33:J36" si="2">D29*30</f>
        <v>60675.580577058412</v>
      </c>
      <c r="E33" s="62">
        <f t="shared" si="2"/>
        <v>75844.475721323004</v>
      </c>
      <c r="F33" s="62">
        <f t="shared" si="2"/>
        <v>91013.370865587611</v>
      </c>
      <c r="G33" s="62">
        <f t="shared" si="2"/>
        <v>106182.26600985222</v>
      </c>
      <c r="H33" s="62">
        <f t="shared" si="2"/>
        <v>121351.16115411682</v>
      </c>
      <c r="I33" s="62">
        <f t="shared" si="2"/>
        <v>136520.05629838142</v>
      </c>
      <c r="J33" s="63">
        <f t="shared" si="2"/>
        <v>151688.95144264601</v>
      </c>
      <c r="K33" s="64"/>
    </row>
    <row r="34" spans="1:11" x14ac:dyDescent="0.2">
      <c r="A34" s="19"/>
      <c r="B34" s="65" t="s">
        <v>50</v>
      </c>
      <c r="C34" s="66" t="s">
        <v>52</v>
      </c>
      <c r="D34" s="67">
        <f t="shared" si="2"/>
        <v>50562.983814215346</v>
      </c>
      <c r="E34" s="67">
        <f t="shared" si="2"/>
        <v>50562.983814215346</v>
      </c>
      <c r="F34" s="67">
        <f t="shared" si="2"/>
        <v>50562.983814215346</v>
      </c>
      <c r="G34" s="67">
        <f t="shared" si="2"/>
        <v>50562.983814215346</v>
      </c>
      <c r="H34" s="67">
        <f t="shared" si="2"/>
        <v>50562.983814215346</v>
      </c>
      <c r="I34" s="67">
        <f t="shared" si="2"/>
        <v>50562.983814215346</v>
      </c>
      <c r="J34" s="68">
        <f t="shared" si="2"/>
        <v>50562.983814215346</v>
      </c>
      <c r="K34" s="69"/>
    </row>
    <row r="35" spans="1:11" x14ac:dyDescent="0.2">
      <c r="A35" s="19"/>
      <c r="B35" s="70" t="s">
        <v>50</v>
      </c>
      <c r="C35" s="71" t="s">
        <v>53</v>
      </c>
      <c r="D35" s="72">
        <f t="shared" si="2"/>
        <v>10112.596762843066</v>
      </c>
      <c r="E35" s="72">
        <f t="shared" si="2"/>
        <v>25281.491907107669</v>
      </c>
      <c r="F35" s="72">
        <f t="shared" si="2"/>
        <v>40450.387051372272</v>
      </c>
      <c r="G35" s="72">
        <f t="shared" si="2"/>
        <v>55619.282195636872</v>
      </c>
      <c r="H35" s="72">
        <f t="shared" si="2"/>
        <v>70788.177339901464</v>
      </c>
      <c r="I35" s="72">
        <f t="shared" si="2"/>
        <v>85957.072484166056</v>
      </c>
      <c r="J35" s="73">
        <f t="shared" si="2"/>
        <v>101125.96762843068</v>
      </c>
      <c r="K35" s="74"/>
    </row>
    <row r="36" spans="1:11" ht="10.8" thickBot="1" x14ac:dyDescent="0.25">
      <c r="A36" s="19"/>
      <c r="B36" s="75" t="s">
        <v>50</v>
      </c>
      <c r="C36" s="76" t="s">
        <v>49</v>
      </c>
      <c r="D36" s="77">
        <f t="shared" si="2"/>
        <v>1011.2596762843066</v>
      </c>
      <c r="E36" s="77">
        <f t="shared" si="2"/>
        <v>2528.149190710767</v>
      </c>
      <c r="F36" s="77">
        <f t="shared" si="2"/>
        <v>4045.0387051372263</v>
      </c>
      <c r="G36" s="77">
        <f t="shared" si="2"/>
        <v>5561.928219563687</v>
      </c>
      <c r="H36" s="77">
        <f t="shared" si="2"/>
        <v>7078.8177339901458</v>
      </c>
      <c r="I36" s="77">
        <f t="shared" si="2"/>
        <v>8595.7072484166056</v>
      </c>
      <c r="J36" s="77">
        <f t="shared" si="2"/>
        <v>10112.596762843068</v>
      </c>
      <c r="K36" s="78"/>
    </row>
    <row r="37" spans="1:11" x14ac:dyDescent="0.2">
      <c r="A37" s="6"/>
      <c r="B37" s="79"/>
      <c r="C37" s="80" t="s">
        <v>54</v>
      </c>
      <c r="D37" s="81">
        <f t="shared" ref="D37:J37" si="3">D31</f>
        <v>337.08655876143553</v>
      </c>
      <c r="E37" s="81">
        <f t="shared" si="3"/>
        <v>842.71639690358893</v>
      </c>
      <c r="F37" s="81">
        <f t="shared" si="3"/>
        <v>1348.3462350457423</v>
      </c>
      <c r="G37" s="81">
        <f t="shared" si="3"/>
        <v>1853.9760731878957</v>
      </c>
      <c r="H37" s="81">
        <f t="shared" si="3"/>
        <v>2359.6059113300489</v>
      </c>
      <c r="I37" s="81">
        <f t="shared" si="3"/>
        <v>2865.2357494722019</v>
      </c>
      <c r="J37" s="81">
        <f t="shared" si="3"/>
        <v>3370.8655876143557</v>
      </c>
      <c r="K37" s="82"/>
    </row>
    <row r="38" spans="1:11" ht="11.4" x14ac:dyDescent="0.2">
      <c r="A38" s="11"/>
      <c r="B38" s="83"/>
      <c r="C38" s="84" t="s">
        <v>55</v>
      </c>
      <c r="D38" s="85">
        <f t="shared" ref="D38:J38" si="4">D37/100*20</f>
        <v>67.417311752287105</v>
      </c>
      <c r="E38" s="86">
        <f t="shared" si="4"/>
        <v>168.54327938071779</v>
      </c>
      <c r="F38" s="86">
        <f t="shared" si="4"/>
        <v>269.66924700914842</v>
      </c>
      <c r="G38" s="86">
        <f t="shared" si="4"/>
        <v>370.79521463757914</v>
      </c>
      <c r="H38" s="86">
        <f t="shared" si="4"/>
        <v>471.92118226600974</v>
      </c>
      <c r="I38" s="86">
        <f t="shared" si="4"/>
        <v>573.04714989444039</v>
      </c>
      <c r="J38" s="86">
        <f t="shared" si="4"/>
        <v>674.17311752287117</v>
      </c>
      <c r="K38" s="82"/>
    </row>
    <row r="39" spans="1:11" ht="13.2" x14ac:dyDescent="0.25">
      <c r="A39" s="19"/>
      <c r="B39" s="87"/>
      <c r="C39" s="88" t="s">
        <v>56</v>
      </c>
      <c r="D39" s="85">
        <f t="shared" ref="D39:J39" si="5">D37/100*40</f>
        <v>134.83462350457421</v>
      </c>
      <c r="E39" s="86">
        <f t="shared" si="5"/>
        <v>337.08655876143558</v>
      </c>
      <c r="F39" s="86">
        <f t="shared" si="5"/>
        <v>539.33849401829684</v>
      </c>
      <c r="G39" s="86">
        <f t="shared" si="5"/>
        <v>741.59042927515827</v>
      </c>
      <c r="H39" s="86">
        <f t="shared" si="5"/>
        <v>943.84236453201947</v>
      </c>
      <c r="I39" s="86">
        <f t="shared" si="5"/>
        <v>1146.0942997888808</v>
      </c>
      <c r="J39" s="86">
        <f t="shared" si="5"/>
        <v>1348.3462350457423</v>
      </c>
      <c r="K39" s="82"/>
    </row>
    <row r="40" spans="1:11" ht="11.4" x14ac:dyDescent="0.2">
      <c r="A40" s="19"/>
      <c r="B40" s="89"/>
      <c r="C40" s="84" t="s">
        <v>57</v>
      </c>
      <c r="D40" s="85">
        <f t="shared" ref="D40:J40" si="6">D37/100*40</f>
        <v>134.83462350457421</v>
      </c>
      <c r="E40" s="86">
        <f t="shared" si="6"/>
        <v>337.08655876143558</v>
      </c>
      <c r="F40" s="86">
        <f t="shared" si="6"/>
        <v>539.33849401829684</v>
      </c>
      <c r="G40" s="86">
        <f t="shared" si="6"/>
        <v>741.59042927515827</v>
      </c>
      <c r="H40" s="86">
        <f t="shared" si="6"/>
        <v>943.84236453201947</v>
      </c>
      <c r="I40" s="86">
        <f t="shared" si="6"/>
        <v>1146.0942997888808</v>
      </c>
      <c r="J40" s="86">
        <f t="shared" si="6"/>
        <v>1348.3462350457423</v>
      </c>
      <c r="K40" s="82"/>
    </row>
    <row r="41" spans="1:11" s="96" customFormat="1" ht="11.4" x14ac:dyDescent="0.2">
      <c r="A41" s="90"/>
      <c r="B41" s="91"/>
      <c r="C41" s="92" t="s">
        <v>58</v>
      </c>
      <c r="D41" s="93">
        <f>D37/100*4</f>
        <v>13.483462350457421</v>
      </c>
      <c r="E41" s="94">
        <f>E37/100*5</f>
        <v>42.135819845179448</v>
      </c>
      <c r="F41" s="94">
        <f>F37/100*6</f>
        <v>80.900774102744535</v>
      </c>
      <c r="G41" s="94">
        <f>F37/100*7</f>
        <v>94.384236453201964</v>
      </c>
      <c r="H41" s="94">
        <f>F37/100*8</f>
        <v>107.86769880365938</v>
      </c>
      <c r="I41" s="94">
        <f>F37/100*9</f>
        <v>121.3511611541168</v>
      </c>
      <c r="J41" s="94">
        <f>F37/100*10</f>
        <v>134.83462350457421</v>
      </c>
      <c r="K41" s="95"/>
    </row>
    <row r="42" spans="1:11" ht="11.4" x14ac:dyDescent="0.2">
      <c r="A42" s="19"/>
      <c r="B42" s="89"/>
      <c r="C42" s="97" t="s">
        <v>59</v>
      </c>
      <c r="D42" s="98">
        <f t="shared" ref="D42:J42" si="7">D37+D41</f>
        <v>350.57002111189297</v>
      </c>
      <c r="E42" s="99">
        <f t="shared" si="7"/>
        <v>884.85221674876834</v>
      </c>
      <c r="F42" s="99">
        <f t="shared" si="7"/>
        <v>1429.2470091484868</v>
      </c>
      <c r="G42" s="99">
        <f t="shared" si="7"/>
        <v>1948.3603096410977</v>
      </c>
      <c r="H42" s="99">
        <f t="shared" si="7"/>
        <v>2467.4736101337085</v>
      </c>
      <c r="I42" s="99">
        <f t="shared" si="7"/>
        <v>2986.5869106263185</v>
      </c>
      <c r="J42" s="99">
        <f t="shared" si="7"/>
        <v>3505.7002111189299</v>
      </c>
      <c r="K42" s="100"/>
    </row>
    <row r="43" spans="1:11" ht="11.4" x14ac:dyDescent="0.2">
      <c r="A43" s="19"/>
      <c r="B43" s="101"/>
      <c r="C43" s="102" t="s">
        <v>60</v>
      </c>
      <c r="D43" s="103">
        <f>D35*D28</f>
        <v>404.50387051372263</v>
      </c>
      <c r="E43" s="103">
        <f t="shared" ref="E43:J43" si="8">E35*E28</f>
        <v>1264.0745953553835</v>
      </c>
      <c r="F43" s="103">
        <f t="shared" si="8"/>
        <v>2427.0232230823362</v>
      </c>
      <c r="G43" s="103">
        <f t="shared" si="8"/>
        <v>3893.3497536945815</v>
      </c>
      <c r="H43" s="103">
        <f t="shared" si="8"/>
        <v>5663.0541871921168</v>
      </c>
      <c r="I43" s="103">
        <f t="shared" si="8"/>
        <v>7736.1365235749445</v>
      </c>
      <c r="J43" s="103">
        <f t="shared" si="8"/>
        <v>10112.596762843068</v>
      </c>
      <c r="K43" s="104"/>
    </row>
    <row r="44" spans="1:11" ht="11.4" x14ac:dyDescent="0.2">
      <c r="A44" s="19"/>
      <c r="B44" s="101"/>
      <c r="C44" s="102" t="s">
        <v>61</v>
      </c>
      <c r="D44" s="105">
        <f>D35+D43</f>
        <v>10517.100633356789</v>
      </c>
      <c r="E44" s="105">
        <f t="shared" ref="E44:J44" si="9">E35+E43</f>
        <v>26545.566502463054</v>
      </c>
      <c r="F44" s="105">
        <f t="shared" si="9"/>
        <v>42877.410274454611</v>
      </c>
      <c r="G44" s="105">
        <f t="shared" si="9"/>
        <v>59512.631949331451</v>
      </c>
      <c r="H44" s="105">
        <f t="shared" si="9"/>
        <v>76451.23152709358</v>
      </c>
      <c r="I44" s="105">
        <f t="shared" si="9"/>
        <v>93693.209007740996</v>
      </c>
      <c r="J44" s="105">
        <f t="shared" si="9"/>
        <v>111238.56439127374</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120.38805670051272</v>
      </c>
      <c r="F46" s="114">
        <f>E46*C7</f>
        <v>1685.4327938071781</v>
      </c>
      <c r="G46" s="115"/>
      <c r="H46" s="114">
        <f>F46*C8</f>
        <v>50562.983814215346</v>
      </c>
      <c r="I46" s="116">
        <f>E26</f>
        <v>20225.193525686132</v>
      </c>
      <c r="J46" s="117">
        <f>F26</f>
        <v>30337.790288529199</v>
      </c>
      <c r="K46" s="19"/>
    </row>
    <row r="47" spans="1:11" ht="13.8" thickBot="1" x14ac:dyDescent="0.3">
      <c r="A47" s="118" t="str">
        <f t="shared" ref="A47:B49" si="10">A6</f>
        <v>Per Month /US$</v>
      </c>
      <c r="B47" s="119">
        <f t="shared" si="10"/>
        <v>171.07142857142858</v>
      </c>
      <c r="C47" s="27">
        <v>1</v>
      </c>
      <c r="D47" s="120"/>
      <c r="E47" s="121"/>
      <c r="F47" s="121"/>
      <c r="G47" s="122"/>
      <c r="H47" s="123" t="s">
        <v>11</v>
      </c>
      <c r="I47" s="124" t="s">
        <v>20</v>
      </c>
      <c r="J47" s="124" t="s">
        <v>13</v>
      </c>
      <c r="K47" s="25"/>
    </row>
    <row r="48" spans="1:11" ht="13.8" thickBot="1" x14ac:dyDescent="0.3">
      <c r="A48" s="118" t="str">
        <f t="shared" si="10"/>
        <v>Per Year /US$</v>
      </c>
      <c r="B48" s="119">
        <f t="shared" si="10"/>
        <v>2395</v>
      </c>
      <c r="C48" s="27">
        <v>14</v>
      </c>
      <c r="D48" s="125"/>
      <c r="E48" s="126"/>
      <c r="F48" s="126"/>
      <c r="G48" s="126"/>
      <c r="H48" s="127"/>
      <c r="I48" s="127"/>
      <c r="J48" s="127"/>
      <c r="K48" s="44"/>
    </row>
    <row r="49" spans="1:11" ht="13.8" thickBot="1" x14ac:dyDescent="0.3">
      <c r="A49" s="118" t="str">
        <f t="shared" si="10"/>
        <v>Per 30 Years /US$</v>
      </c>
      <c r="B49" s="119">
        <f t="shared" si="10"/>
        <v>71850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72.232834020307621</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21.669850206092288</v>
      </c>
      <c r="E52" s="39">
        <f>F10/100*15</f>
        <v>10.834925103046144</v>
      </c>
      <c r="F52" s="39">
        <f>F10/100*10</f>
        <v>7.2232834020307628</v>
      </c>
      <c r="G52" s="39">
        <f>F10/100*15</f>
        <v>10.834925103046144</v>
      </c>
      <c r="H52" s="39">
        <f>F10/100*8</f>
        <v>5.7786267216246099</v>
      </c>
      <c r="I52" s="39">
        <f>F10/100*6</f>
        <v>4.333970041218457</v>
      </c>
      <c r="J52" s="39">
        <f>F10/100*6</f>
        <v>4.333970041218457</v>
      </c>
      <c r="K52" s="39">
        <f>F10/100*10</f>
        <v>7.2232834020307628</v>
      </c>
    </row>
    <row r="53" spans="1:11" x14ac:dyDescent="0.2">
      <c r="A53" s="138"/>
      <c r="B53" s="139"/>
      <c r="C53" s="38" t="s">
        <v>26</v>
      </c>
      <c r="D53" s="39">
        <f t="shared" ref="D53:K53" si="11">D52*2</f>
        <v>43.339700412184577</v>
      </c>
      <c r="E53" s="39">
        <f t="shared" si="11"/>
        <v>21.669850206092288</v>
      </c>
      <c r="F53" s="39">
        <f t="shared" si="11"/>
        <v>14.446566804061526</v>
      </c>
      <c r="G53" s="39">
        <f t="shared" si="11"/>
        <v>21.669850206092288</v>
      </c>
      <c r="H53" s="39">
        <f t="shared" si="11"/>
        <v>11.55725344324922</v>
      </c>
      <c r="I53" s="39">
        <f t="shared" si="11"/>
        <v>8.6679400824369139</v>
      </c>
      <c r="J53" s="39">
        <f t="shared" si="11"/>
        <v>8.6679400824369139</v>
      </c>
      <c r="K53" s="39">
        <f t="shared" si="11"/>
        <v>14.446566804061526</v>
      </c>
    </row>
    <row r="54" spans="1:11" x14ac:dyDescent="0.2">
      <c r="A54" s="138"/>
      <c r="B54" s="139"/>
      <c r="C54" s="38" t="s">
        <v>27</v>
      </c>
      <c r="D54" s="39">
        <f t="shared" ref="D54:K54" si="12">D52*3</f>
        <v>65.009550618276862</v>
      </c>
      <c r="E54" s="39">
        <f t="shared" si="12"/>
        <v>32.504775309138431</v>
      </c>
      <c r="F54" s="39">
        <f t="shared" si="12"/>
        <v>21.669850206092288</v>
      </c>
      <c r="G54" s="39">
        <f t="shared" si="12"/>
        <v>32.504775309138431</v>
      </c>
      <c r="H54" s="39">
        <f t="shared" si="12"/>
        <v>17.335880164873828</v>
      </c>
      <c r="I54" s="39">
        <f t="shared" si="12"/>
        <v>13.001910123655371</v>
      </c>
      <c r="J54" s="39">
        <f t="shared" si="12"/>
        <v>13.001910123655371</v>
      </c>
      <c r="K54" s="39">
        <f t="shared" si="12"/>
        <v>21.669850206092288</v>
      </c>
    </row>
    <row r="55" spans="1:11" x14ac:dyDescent="0.2">
      <c r="A55" s="138"/>
      <c r="B55" s="139"/>
      <c r="C55" s="38" t="s">
        <v>28</v>
      </c>
      <c r="D55" s="39">
        <f t="shared" ref="D55:K55" si="13">D52*6</f>
        <v>130.01910123655372</v>
      </c>
      <c r="E55" s="39">
        <f t="shared" si="13"/>
        <v>65.009550618276862</v>
      </c>
      <c r="F55" s="39">
        <f t="shared" si="13"/>
        <v>43.339700412184577</v>
      </c>
      <c r="G55" s="39">
        <f t="shared" si="13"/>
        <v>65.009550618276862</v>
      </c>
      <c r="H55" s="39">
        <f t="shared" si="13"/>
        <v>34.671760329747656</v>
      </c>
      <c r="I55" s="39">
        <f t="shared" si="13"/>
        <v>26.003820247310742</v>
      </c>
      <c r="J55" s="39">
        <f t="shared" si="13"/>
        <v>26.003820247310742</v>
      </c>
      <c r="K55" s="39">
        <f t="shared" si="13"/>
        <v>43.339700412184577</v>
      </c>
    </row>
    <row r="56" spans="1:11" x14ac:dyDescent="0.2">
      <c r="A56" s="138"/>
      <c r="B56" s="139"/>
      <c r="C56" s="38" t="s">
        <v>29</v>
      </c>
      <c r="D56" s="39">
        <f t="shared" ref="D56:K56" si="14">D52*12</f>
        <v>260.03820247310745</v>
      </c>
      <c r="E56" s="39">
        <f t="shared" si="14"/>
        <v>130.01910123655372</v>
      </c>
      <c r="F56" s="39">
        <f t="shared" si="14"/>
        <v>86.679400824369154</v>
      </c>
      <c r="G56" s="39">
        <f t="shared" si="14"/>
        <v>130.01910123655372</v>
      </c>
      <c r="H56" s="39">
        <f t="shared" si="14"/>
        <v>69.343520659495312</v>
      </c>
      <c r="I56" s="39">
        <f t="shared" si="14"/>
        <v>52.007640494621484</v>
      </c>
      <c r="J56" s="39">
        <f t="shared" si="14"/>
        <v>52.007640494621484</v>
      </c>
      <c r="K56" s="39">
        <f t="shared" si="14"/>
        <v>86.679400824369154</v>
      </c>
    </row>
    <row r="57" spans="1:11" x14ac:dyDescent="0.2">
      <c r="A57" s="138"/>
      <c r="B57" s="139"/>
      <c r="C57" s="40" t="s">
        <v>30</v>
      </c>
      <c r="D57" s="140">
        <f t="shared" ref="D57:K57" si="15">D52*14</f>
        <v>303.37790288529203</v>
      </c>
      <c r="E57" s="140">
        <f t="shared" si="15"/>
        <v>151.68895144264602</v>
      </c>
      <c r="F57" s="140">
        <f t="shared" si="15"/>
        <v>101.12596762843069</v>
      </c>
      <c r="G57" s="140">
        <f t="shared" si="15"/>
        <v>151.68895144264602</v>
      </c>
      <c r="H57" s="140">
        <f t="shared" si="15"/>
        <v>80.900774102744535</v>
      </c>
      <c r="I57" s="140">
        <f t="shared" si="15"/>
        <v>60.675580577058398</v>
      </c>
      <c r="J57" s="140">
        <f t="shared" si="15"/>
        <v>60.675580577058398</v>
      </c>
      <c r="K57" s="140">
        <f t="shared" si="15"/>
        <v>101.12596762843069</v>
      </c>
    </row>
    <row r="58" spans="1:11" x14ac:dyDescent="0.2">
      <c r="A58" s="138"/>
      <c r="B58" s="139"/>
      <c r="C58" s="38" t="s">
        <v>31</v>
      </c>
      <c r="D58" s="39">
        <f t="shared" ref="D58:K58" si="16">D57*2</f>
        <v>606.75580577058406</v>
      </c>
      <c r="E58" s="39">
        <f t="shared" si="16"/>
        <v>303.37790288529203</v>
      </c>
      <c r="F58" s="39">
        <f t="shared" si="16"/>
        <v>202.25193525686137</v>
      </c>
      <c r="G58" s="39">
        <f t="shared" si="16"/>
        <v>303.37790288529203</v>
      </c>
      <c r="H58" s="39">
        <f t="shared" si="16"/>
        <v>161.80154820548907</v>
      </c>
      <c r="I58" s="39">
        <f t="shared" si="16"/>
        <v>121.3511611541168</v>
      </c>
      <c r="J58" s="39">
        <f t="shared" si="16"/>
        <v>121.3511611541168</v>
      </c>
      <c r="K58" s="39">
        <f t="shared" si="16"/>
        <v>202.25193525686137</v>
      </c>
    </row>
    <row r="59" spans="1:11" x14ac:dyDescent="0.2">
      <c r="A59" s="138"/>
      <c r="B59" s="139"/>
      <c r="C59" s="38" t="s">
        <v>32</v>
      </c>
      <c r="D59" s="39">
        <f t="shared" ref="D59:K59" si="17">D58+D57</f>
        <v>910.13370865587603</v>
      </c>
      <c r="E59" s="39">
        <f t="shared" si="17"/>
        <v>455.06685432793802</v>
      </c>
      <c r="F59" s="39">
        <f t="shared" si="17"/>
        <v>303.37790288529209</v>
      </c>
      <c r="G59" s="39">
        <f t="shared" si="17"/>
        <v>455.06685432793802</v>
      </c>
      <c r="H59" s="39">
        <f t="shared" si="17"/>
        <v>242.70232230823359</v>
      </c>
      <c r="I59" s="39">
        <f t="shared" si="17"/>
        <v>182.02674173117521</v>
      </c>
      <c r="J59" s="39">
        <f t="shared" si="17"/>
        <v>182.02674173117521</v>
      </c>
      <c r="K59" s="39">
        <f t="shared" si="17"/>
        <v>303.37790288529209</v>
      </c>
    </row>
    <row r="60" spans="1:11" x14ac:dyDescent="0.2">
      <c r="A60" s="138"/>
      <c r="B60" s="139"/>
      <c r="C60" s="38" t="s">
        <v>33</v>
      </c>
      <c r="D60" s="39">
        <f>D58+D58</f>
        <v>1213.5116115411681</v>
      </c>
      <c r="E60" s="39">
        <f t="shared" ref="E60:K60" si="18">E59+E57</f>
        <v>606.75580577058406</v>
      </c>
      <c r="F60" s="39">
        <f t="shared" si="18"/>
        <v>404.50387051372275</v>
      </c>
      <c r="G60" s="39">
        <f t="shared" si="18"/>
        <v>606.75580577058406</v>
      </c>
      <c r="H60" s="39">
        <f t="shared" si="18"/>
        <v>323.60309641097814</v>
      </c>
      <c r="I60" s="39">
        <f t="shared" si="18"/>
        <v>242.70232230823359</v>
      </c>
      <c r="J60" s="39">
        <f t="shared" si="18"/>
        <v>242.70232230823359</v>
      </c>
      <c r="K60" s="39">
        <f t="shared" si="18"/>
        <v>404.50387051372275</v>
      </c>
    </row>
    <row r="61" spans="1:11" x14ac:dyDescent="0.2">
      <c r="A61" s="138"/>
      <c r="B61" s="139"/>
      <c r="C61" s="38" t="s">
        <v>34</v>
      </c>
      <c r="D61" s="39">
        <f>D59+D58</f>
        <v>1516.8895144264602</v>
      </c>
      <c r="E61" s="39">
        <f t="shared" ref="E61:K61" si="19">E60+E57</f>
        <v>758.4447572132301</v>
      </c>
      <c r="F61" s="39">
        <f t="shared" si="19"/>
        <v>505.6298381421534</v>
      </c>
      <c r="G61" s="39">
        <f t="shared" si="19"/>
        <v>758.4447572132301</v>
      </c>
      <c r="H61" s="39">
        <f t="shared" si="19"/>
        <v>404.50387051372269</v>
      </c>
      <c r="I61" s="39">
        <f t="shared" si="19"/>
        <v>303.37790288529197</v>
      </c>
      <c r="J61" s="39">
        <f t="shared" si="19"/>
        <v>303.37790288529197</v>
      </c>
      <c r="K61" s="39">
        <f t="shared" si="19"/>
        <v>505.6298381421534</v>
      </c>
    </row>
    <row r="62" spans="1:11" x14ac:dyDescent="0.2">
      <c r="A62" s="138"/>
      <c r="B62" s="139"/>
      <c r="C62" s="38" t="s">
        <v>35</v>
      </c>
      <c r="D62" s="39">
        <f>D59+D59</f>
        <v>1820.2674173117521</v>
      </c>
      <c r="E62" s="39">
        <f t="shared" ref="E62:K62" si="20">E61+E57</f>
        <v>910.13370865587615</v>
      </c>
      <c r="F62" s="39">
        <f t="shared" si="20"/>
        <v>606.75580577058406</v>
      </c>
      <c r="G62" s="39">
        <f t="shared" si="20"/>
        <v>910.13370865587615</v>
      </c>
      <c r="H62" s="39">
        <f t="shared" si="20"/>
        <v>485.40464461646724</v>
      </c>
      <c r="I62" s="39">
        <f t="shared" si="20"/>
        <v>364.05348346235036</v>
      </c>
      <c r="J62" s="39">
        <f t="shared" si="20"/>
        <v>364.05348346235036</v>
      </c>
      <c r="K62" s="39">
        <f t="shared" si="20"/>
        <v>606.75580577058406</v>
      </c>
    </row>
    <row r="63" spans="1:11" x14ac:dyDescent="0.2">
      <c r="A63" s="138"/>
      <c r="B63" s="139"/>
      <c r="C63" s="38" t="s">
        <v>36</v>
      </c>
      <c r="D63" s="39">
        <f>D59+D60</f>
        <v>2123.6453201970444</v>
      </c>
      <c r="E63" s="39">
        <f t="shared" ref="E63:K63" si="21">E62+E57</f>
        <v>1061.8226600985222</v>
      </c>
      <c r="F63" s="39">
        <f t="shared" si="21"/>
        <v>707.88177339901472</v>
      </c>
      <c r="G63" s="39">
        <f t="shared" si="21"/>
        <v>1061.8226600985222</v>
      </c>
      <c r="H63" s="39">
        <f t="shared" si="21"/>
        <v>566.30541871921173</v>
      </c>
      <c r="I63" s="39">
        <f t="shared" si="21"/>
        <v>424.72906403940874</v>
      </c>
      <c r="J63" s="39">
        <f t="shared" si="21"/>
        <v>424.72906403940874</v>
      </c>
      <c r="K63" s="39">
        <f t="shared" si="21"/>
        <v>707.88177339901472</v>
      </c>
    </row>
    <row r="64" spans="1:11" x14ac:dyDescent="0.2">
      <c r="A64" s="138"/>
      <c r="B64" s="139"/>
      <c r="C64" s="38" t="s">
        <v>37</v>
      </c>
      <c r="D64" s="39">
        <f t="shared" ref="D64:K64" si="22">D63+D57</f>
        <v>2427.0232230823362</v>
      </c>
      <c r="E64" s="39">
        <f t="shared" si="22"/>
        <v>1213.5116115411681</v>
      </c>
      <c r="F64" s="39">
        <f t="shared" si="22"/>
        <v>809.00774102744538</v>
      </c>
      <c r="G64" s="39">
        <f t="shared" si="22"/>
        <v>1213.5116115411681</v>
      </c>
      <c r="H64" s="39">
        <f t="shared" si="22"/>
        <v>647.20619282195628</v>
      </c>
      <c r="I64" s="39">
        <f t="shared" si="22"/>
        <v>485.40464461646712</v>
      </c>
      <c r="J64" s="39">
        <f t="shared" si="22"/>
        <v>485.40464461646712</v>
      </c>
      <c r="K64" s="39">
        <f t="shared" si="22"/>
        <v>809.00774102744538</v>
      </c>
    </row>
    <row r="65" spans="1:11" x14ac:dyDescent="0.2">
      <c r="A65" s="138"/>
      <c r="B65" s="139"/>
      <c r="C65" s="38" t="s">
        <v>38</v>
      </c>
      <c r="D65" s="39">
        <f t="shared" ref="D65:K65" si="23">D64+D57</f>
        <v>2730.4011259676281</v>
      </c>
      <c r="E65" s="39">
        <f t="shared" si="23"/>
        <v>1365.2005629838141</v>
      </c>
      <c r="F65" s="39">
        <f t="shared" si="23"/>
        <v>910.13370865587603</v>
      </c>
      <c r="G65" s="39">
        <f t="shared" si="23"/>
        <v>1365.2005629838141</v>
      </c>
      <c r="H65" s="39">
        <f t="shared" si="23"/>
        <v>728.10696692470083</v>
      </c>
      <c r="I65" s="39">
        <f t="shared" si="23"/>
        <v>546.08022519352551</v>
      </c>
      <c r="J65" s="39">
        <f t="shared" si="23"/>
        <v>546.08022519352551</v>
      </c>
      <c r="K65" s="39">
        <f t="shared" si="23"/>
        <v>910.13370865587603</v>
      </c>
    </row>
    <row r="66" spans="1:11" x14ac:dyDescent="0.2">
      <c r="A66" s="138"/>
      <c r="B66" s="139"/>
      <c r="C66" s="38" t="s">
        <v>39</v>
      </c>
      <c r="D66" s="39">
        <f t="shared" ref="D66:K66" si="24">D65+D57</f>
        <v>3033.77902885292</v>
      </c>
      <c r="E66" s="39">
        <f t="shared" si="24"/>
        <v>1516.88951442646</v>
      </c>
      <c r="F66" s="39">
        <f t="shared" si="24"/>
        <v>1011.2596762843067</v>
      </c>
      <c r="G66" s="39">
        <f t="shared" si="24"/>
        <v>1516.88951442646</v>
      </c>
      <c r="H66" s="39">
        <f t="shared" si="24"/>
        <v>809.00774102744538</v>
      </c>
      <c r="I66" s="39">
        <f t="shared" si="24"/>
        <v>606.75580577058395</v>
      </c>
      <c r="J66" s="39">
        <f t="shared" si="24"/>
        <v>606.75580577058395</v>
      </c>
      <c r="K66" s="39">
        <f t="shared" si="24"/>
        <v>1011.2596762843067</v>
      </c>
    </row>
    <row r="67" spans="1:11" x14ac:dyDescent="0.2">
      <c r="A67" s="138"/>
      <c r="B67" s="139"/>
      <c r="C67" s="38" t="s">
        <v>40</v>
      </c>
      <c r="D67" s="39">
        <f t="shared" ref="D67:K67" si="25">D66*2</f>
        <v>6067.5580577058399</v>
      </c>
      <c r="E67" s="39">
        <f t="shared" si="25"/>
        <v>3033.77902885292</v>
      </c>
      <c r="F67" s="39">
        <f t="shared" si="25"/>
        <v>2022.5193525686134</v>
      </c>
      <c r="G67" s="39">
        <f t="shared" si="25"/>
        <v>3033.77902885292</v>
      </c>
      <c r="H67" s="39">
        <f t="shared" si="25"/>
        <v>1618.0154820548908</v>
      </c>
      <c r="I67" s="39">
        <f t="shared" si="25"/>
        <v>1213.5116115411679</v>
      </c>
      <c r="J67" s="39">
        <f t="shared" si="25"/>
        <v>1213.5116115411679</v>
      </c>
      <c r="K67" s="39">
        <f t="shared" si="25"/>
        <v>2022.5193525686134</v>
      </c>
    </row>
    <row r="68" spans="1:11" x14ac:dyDescent="0.2">
      <c r="A68" s="130"/>
      <c r="B68" s="106"/>
      <c r="C68" s="42" t="s">
        <v>41</v>
      </c>
      <c r="D68" s="39">
        <f t="shared" ref="D68:K68" si="26">D67+D66</f>
        <v>9101.3370865587603</v>
      </c>
      <c r="E68" s="39">
        <f t="shared" si="26"/>
        <v>4550.6685432793802</v>
      </c>
      <c r="F68" s="39">
        <f t="shared" si="26"/>
        <v>3033.77902885292</v>
      </c>
      <c r="G68" s="39">
        <f t="shared" si="26"/>
        <v>4550.6685432793802</v>
      </c>
      <c r="H68" s="39">
        <f t="shared" si="26"/>
        <v>2427.0232230823362</v>
      </c>
      <c r="I68" s="39">
        <f t="shared" si="26"/>
        <v>1820.2674173117518</v>
      </c>
      <c r="J68" s="39">
        <f t="shared" si="26"/>
        <v>1820.2674173117518</v>
      </c>
      <c r="K68" s="39">
        <f t="shared" si="26"/>
        <v>3033.77902885292</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Cameroon</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97</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118.7292651050568</v>
      </c>
      <c r="F5" s="15">
        <f>E5*14</f>
        <v>1662.2097114707951</v>
      </c>
      <c r="G5" s="16">
        <v>1</v>
      </c>
      <c r="H5" s="15">
        <f>F5*30</f>
        <v>49866.291344123856</v>
      </c>
      <c r="I5" s="17">
        <f>E26</f>
        <v>19946.516537649539</v>
      </c>
      <c r="J5" s="18">
        <f>F26</f>
        <v>29919.774806474314</v>
      </c>
      <c r="K5" s="19"/>
    </row>
    <row r="6" spans="1:11" ht="13.2" x14ac:dyDescent="0.25">
      <c r="A6" s="151" t="s">
        <v>9</v>
      </c>
      <c r="B6" s="159">
        <f>D5*C6</f>
        <v>168.71428571428572</v>
      </c>
      <c r="C6" s="233">
        <f>B7/C7</f>
        <v>168.71428571428572</v>
      </c>
      <c r="D6" s="20" t="s">
        <v>10</v>
      </c>
      <c r="E6" s="21"/>
      <c r="F6" s="21"/>
      <c r="G6" s="22">
        <v>39706</v>
      </c>
      <c r="H6" s="23" t="s">
        <v>11</v>
      </c>
      <c r="I6" s="24" t="s">
        <v>12</v>
      </c>
      <c r="J6" s="24" t="s">
        <v>13</v>
      </c>
      <c r="K6" s="25"/>
    </row>
    <row r="7" spans="1:11" ht="14.4" x14ac:dyDescent="0.3">
      <c r="A7" s="162" t="s">
        <v>14</v>
      </c>
      <c r="B7" s="26">
        <v>2362</v>
      </c>
      <c r="C7" s="27">
        <v>14</v>
      </c>
      <c r="D7"/>
      <c r="E7" s="28"/>
      <c r="F7"/>
      <c r="G7" s="29">
        <v>1.421</v>
      </c>
      <c r="H7"/>
      <c r="I7" s="30"/>
      <c r="J7"/>
      <c r="K7" s="31"/>
    </row>
    <row r="8" spans="1:11" ht="13.8" thickBot="1" x14ac:dyDescent="0.3">
      <c r="A8" s="150" t="s">
        <v>15</v>
      </c>
      <c r="B8" s="32">
        <f>B7*C8</f>
        <v>70860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118.7292651050568</v>
      </c>
      <c r="E10" s="39">
        <f>D10/100*40</f>
        <v>47.491706042022713</v>
      </c>
      <c r="F10" s="153">
        <f>D10/100*60</f>
        <v>71.23755906303407</v>
      </c>
      <c r="G10" s="155" t="s">
        <v>25</v>
      </c>
      <c r="H10" s="144">
        <f>E10/100*35</f>
        <v>16.622097114707948</v>
      </c>
      <c r="I10" s="39">
        <f>E10/100*10</f>
        <v>4.7491706042022717</v>
      </c>
      <c r="J10" s="39">
        <f>E10/100*10</f>
        <v>4.7491706042022717</v>
      </c>
      <c r="K10" s="39">
        <f>E10/100*45</f>
        <v>21.371267718910222</v>
      </c>
    </row>
    <row r="11" spans="1:11" x14ac:dyDescent="0.2">
      <c r="B11" s="19"/>
      <c r="C11" s="149" t="s">
        <v>26</v>
      </c>
      <c r="D11" s="144">
        <f>D10*2</f>
        <v>237.45853021011359</v>
      </c>
      <c r="E11" s="39">
        <f>E10*2</f>
        <v>94.983412084045426</v>
      </c>
      <c r="F11" s="153">
        <f>F10*2</f>
        <v>142.47511812606814</v>
      </c>
      <c r="G11" s="155" t="s">
        <v>26</v>
      </c>
      <c r="H11" s="144">
        <f>H10*2</f>
        <v>33.244194229415896</v>
      </c>
      <c r="I11" s="39">
        <f>I10*2</f>
        <v>9.4983412084045433</v>
      </c>
      <c r="J11" s="39">
        <f>J10*2</f>
        <v>9.4983412084045433</v>
      </c>
      <c r="K11" s="39">
        <f>K10*2</f>
        <v>42.742535437820443</v>
      </c>
    </row>
    <row r="12" spans="1:11" ht="14.4" x14ac:dyDescent="0.3">
      <c r="A12" s="145"/>
      <c r="B12" s="19"/>
      <c r="C12" s="149" t="s">
        <v>27</v>
      </c>
      <c r="D12" s="144">
        <f>D10*3</f>
        <v>356.18779531517038</v>
      </c>
      <c r="E12" s="39">
        <f>E10*3</f>
        <v>142.47511812606814</v>
      </c>
      <c r="F12" s="153">
        <f>F10*3</f>
        <v>213.71267718910221</v>
      </c>
      <c r="G12" s="155" t="s">
        <v>27</v>
      </c>
      <c r="H12" s="144">
        <f>H10*3</f>
        <v>49.866291344123844</v>
      </c>
      <c r="I12" s="39">
        <f>I10*3</f>
        <v>14.247511812606815</v>
      </c>
      <c r="J12" s="39">
        <f>J10*3</f>
        <v>14.247511812606815</v>
      </c>
      <c r="K12" s="39">
        <f>K10*3</f>
        <v>64.113803156730668</v>
      </c>
    </row>
    <row r="13" spans="1:11" x14ac:dyDescent="0.2">
      <c r="B13" s="19"/>
      <c r="C13" s="149" t="s">
        <v>28</v>
      </c>
      <c r="D13" s="144">
        <f>D10*6</f>
        <v>712.37559063034075</v>
      </c>
      <c r="E13" s="39">
        <f>E10*6</f>
        <v>284.95023625213628</v>
      </c>
      <c r="F13" s="153">
        <f>F10*6</f>
        <v>427.42535437820442</v>
      </c>
      <c r="G13" s="155" t="s">
        <v>28</v>
      </c>
      <c r="H13" s="144">
        <f>H10*6</f>
        <v>99.732582688247689</v>
      </c>
      <c r="I13" s="39">
        <f>I10*6</f>
        <v>28.49502362521363</v>
      </c>
      <c r="J13" s="39">
        <f>J10*6</f>
        <v>28.49502362521363</v>
      </c>
      <c r="K13" s="39">
        <f>K10*6</f>
        <v>128.22760631346134</v>
      </c>
    </row>
    <row r="14" spans="1:11" x14ac:dyDescent="0.2">
      <c r="A14" s="157"/>
      <c r="B14" s="147"/>
      <c r="C14" s="149" t="s">
        <v>29</v>
      </c>
      <c r="D14" s="144">
        <f>D10*12</f>
        <v>1424.7511812606815</v>
      </c>
      <c r="E14" s="39">
        <f>E10*12</f>
        <v>569.90047250427256</v>
      </c>
      <c r="F14" s="153">
        <f>F10*12</f>
        <v>854.85070875640884</v>
      </c>
      <c r="G14" s="155" t="s">
        <v>29</v>
      </c>
      <c r="H14" s="144">
        <f>H10*12</f>
        <v>199.46516537649538</v>
      </c>
      <c r="I14" s="39">
        <f>I10*12</f>
        <v>56.99004725042726</v>
      </c>
      <c r="J14" s="39">
        <f>J10*12</f>
        <v>56.99004725042726</v>
      </c>
      <c r="K14" s="39">
        <f>K10*12</f>
        <v>256.45521262692267</v>
      </c>
    </row>
    <row r="15" spans="1:11" x14ac:dyDescent="0.2">
      <c r="A15" s="157"/>
      <c r="B15" s="158"/>
      <c r="C15" s="160" t="s">
        <v>30</v>
      </c>
      <c r="D15" s="156">
        <f>D10*14</f>
        <v>1662.2097114707951</v>
      </c>
      <c r="E15" s="41">
        <f>E10*14</f>
        <v>664.88388458831798</v>
      </c>
      <c r="F15" s="141">
        <f>F10*14</f>
        <v>997.32582688247703</v>
      </c>
      <c r="G15" s="143" t="s">
        <v>30</v>
      </c>
      <c r="H15" s="156">
        <f>H10*14</f>
        <v>232.70935960591129</v>
      </c>
      <c r="I15" s="41">
        <f>I10*14</f>
        <v>66.488388458831807</v>
      </c>
      <c r="J15" s="41">
        <f>J10*14</f>
        <v>66.488388458831807</v>
      </c>
      <c r="K15" s="41">
        <f>K10*14</f>
        <v>299.19774806474311</v>
      </c>
    </row>
    <row r="16" spans="1:11" x14ac:dyDescent="0.2">
      <c r="A16" s="157"/>
      <c r="B16" s="146"/>
      <c r="C16" s="149" t="s">
        <v>31</v>
      </c>
      <c r="D16" s="144">
        <f>D15*2</f>
        <v>3324.4194229415903</v>
      </c>
      <c r="E16" s="39">
        <f>E15*2</f>
        <v>1329.767769176636</v>
      </c>
      <c r="F16" s="153">
        <f>F15*2</f>
        <v>1994.6516537649541</v>
      </c>
      <c r="G16" s="155" t="s">
        <v>31</v>
      </c>
      <c r="H16" s="144">
        <f>H15*2</f>
        <v>465.41871921182258</v>
      </c>
      <c r="I16" s="39">
        <f>I15*2</f>
        <v>132.97677691766361</v>
      </c>
      <c r="J16" s="39">
        <f>J15*2</f>
        <v>132.97677691766361</v>
      </c>
      <c r="K16" s="39">
        <f>K15*2</f>
        <v>598.39549612948622</v>
      </c>
    </row>
    <row r="17" spans="1:11" x14ac:dyDescent="0.2">
      <c r="B17" s="19"/>
      <c r="C17" s="149" t="s">
        <v>32</v>
      </c>
      <c r="D17" s="144">
        <f>D16+D15</f>
        <v>4986.6291344123856</v>
      </c>
      <c r="E17" s="39">
        <f>E16+E15</f>
        <v>1994.6516537649541</v>
      </c>
      <c r="F17" s="153">
        <f>F16+F15</f>
        <v>2991.9774806474311</v>
      </c>
      <c r="G17" s="155" t="s">
        <v>32</v>
      </c>
      <c r="H17" s="144">
        <f>H16+H15</f>
        <v>698.12807881773392</v>
      </c>
      <c r="I17" s="39">
        <f>I16+I15</f>
        <v>199.46516537649541</v>
      </c>
      <c r="J17" s="39">
        <f>J16+J15</f>
        <v>199.46516537649541</v>
      </c>
      <c r="K17" s="39">
        <f>K16+K15</f>
        <v>897.59324419422933</v>
      </c>
    </row>
    <row r="18" spans="1:11" x14ac:dyDescent="0.2">
      <c r="A18" s="138"/>
      <c r="B18" s="19"/>
      <c r="C18" s="149" t="s">
        <v>33</v>
      </c>
      <c r="D18" s="144">
        <f>D16*2</f>
        <v>6648.8388458831805</v>
      </c>
      <c r="E18" s="39">
        <f>E16+E16</f>
        <v>2659.5355383532719</v>
      </c>
      <c r="F18" s="153">
        <f>F16+F16</f>
        <v>3989.3033075299081</v>
      </c>
      <c r="G18" s="155" t="s">
        <v>33</v>
      </c>
      <c r="H18" s="144">
        <f>H16+H16</f>
        <v>930.83743842364515</v>
      </c>
      <c r="I18" s="39">
        <f>I16+I16</f>
        <v>265.95355383532723</v>
      </c>
      <c r="J18" s="39">
        <f>J16+J16</f>
        <v>265.95355383532723</v>
      </c>
      <c r="K18" s="39">
        <f>K16+K16</f>
        <v>1196.7909922589724</v>
      </c>
    </row>
    <row r="19" spans="1:11" x14ac:dyDescent="0.2">
      <c r="A19" s="138"/>
      <c r="B19" s="19"/>
      <c r="C19" s="149" t="s">
        <v>34</v>
      </c>
      <c r="D19" s="144">
        <f>D17+D16</f>
        <v>8311.0485573539754</v>
      </c>
      <c r="E19" s="39">
        <f>E17+E16</f>
        <v>3324.4194229415898</v>
      </c>
      <c r="F19" s="153">
        <f>F16+F17</f>
        <v>4986.6291344123856</v>
      </c>
      <c r="G19" s="155" t="s">
        <v>34</v>
      </c>
      <c r="H19" s="144">
        <f>H17+H16</f>
        <v>1163.5467980295566</v>
      </c>
      <c r="I19" s="39">
        <f>I16+I17</f>
        <v>332.44194229415905</v>
      </c>
      <c r="J19" s="39">
        <f>J16+J17</f>
        <v>332.44194229415905</v>
      </c>
      <c r="K19" s="39">
        <f>K18+K15</f>
        <v>1495.9887403237155</v>
      </c>
    </row>
    <row r="20" spans="1:11" x14ac:dyDescent="0.2">
      <c r="A20" s="138"/>
      <c r="B20" s="19"/>
      <c r="C20" s="149" t="s">
        <v>35</v>
      </c>
      <c r="D20" s="144">
        <f>D17*2</f>
        <v>9973.2582688247712</v>
      </c>
      <c r="E20" s="39">
        <f>E17+E17</f>
        <v>3989.3033075299081</v>
      </c>
      <c r="F20" s="153">
        <f>F17+F17</f>
        <v>5983.9549612948622</v>
      </c>
      <c r="G20" s="155" t="s">
        <v>35</v>
      </c>
      <c r="H20" s="144">
        <f>H17+H17</f>
        <v>1396.2561576354678</v>
      </c>
      <c r="I20" s="39">
        <f>I17+I17</f>
        <v>398.93033075299081</v>
      </c>
      <c r="J20" s="39">
        <f>J17+J17</f>
        <v>398.93033075299081</v>
      </c>
      <c r="K20" s="39">
        <f>K19+K15</f>
        <v>1795.1864883884587</v>
      </c>
    </row>
    <row r="21" spans="1:11" x14ac:dyDescent="0.2">
      <c r="A21" s="138"/>
      <c r="B21" s="19"/>
      <c r="C21" s="149" t="s">
        <v>36</v>
      </c>
      <c r="D21" s="144">
        <f>D18+D17</f>
        <v>11635.467980295565</v>
      </c>
      <c r="E21" s="39">
        <f>E18+E17</f>
        <v>4654.1871921182264</v>
      </c>
      <c r="F21" s="153">
        <f>F18+F17</f>
        <v>6981.2807881773388</v>
      </c>
      <c r="G21" s="155" t="s">
        <v>36</v>
      </c>
      <c r="H21" s="144">
        <f>H17+H18</f>
        <v>1628.9655172413791</v>
      </c>
      <c r="I21" s="39">
        <f>I18+I17</f>
        <v>465.41871921182263</v>
      </c>
      <c r="J21" s="39">
        <f>J18+J17</f>
        <v>465.41871921182263</v>
      </c>
      <c r="K21" s="39">
        <f>K20+K15</f>
        <v>2094.384236453202</v>
      </c>
    </row>
    <row r="22" spans="1:11" x14ac:dyDescent="0.2">
      <c r="A22" s="138"/>
      <c r="B22" s="19"/>
      <c r="C22" s="149" t="s">
        <v>37</v>
      </c>
      <c r="D22" s="144">
        <f>D18+D18</f>
        <v>13297.677691766361</v>
      </c>
      <c r="E22" s="39">
        <f>E18+E18</f>
        <v>5319.0710767065439</v>
      </c>
      <c r="F22" s="153">
        <f>F18+F18</f>
        <v>7978.6066150598162</v>
      </c>
      <c r="G22" s="155" t="s">
        <v>37</v>
      </c>
      <c r="H22" s="144">
        <f>H18+H18</f>
        <v>1861.6748768472903</v>
      </c>
      <c r="I22" s="39">
        <f>I18+I18</f>
        <v>531.90710767065445</v>
      </c>
      <c r="J22" s="39">
        <f>J18+J18</f>
        <v>531.90710767065445</v>
      </c>
      <c r="K22" s="39">
        <f>K21+K15</f>
        <v>2393.5819845179449</v>
      </c>
    </row>
    <row r="23" spans="1:11" x14ac:dyDescent="0.2">
      <c r="A23" s="138"/>
      <c r="B23" s="19"/>
      <c r="C23" s="149" t="s">
        <v>38</v>
      </c>
      <c r="D23" s="144">
        <f>D18+D19</f>
        <v>14959.887403237157</v>
      </c>
      <c r="E23" s="39">
        <f>E19+E18</f>
        <v>5983.9549612948613</v>
      </c>
      <c r="F23" s="153">
        <f>F19+F18</f>
        <v>8975.9324419422937</v>
      </c>
      <c r="G23" s="155" t="s">
        <v>38</v>
      </c>
      <c r="H23" s="144">
        <f>H18+H19</f>
        <v>2094.384236453202</v>
      </c>
      <c r="I23" s="39">
        <f>I19+I18</f>
        <v>598.39549612948622</v>
      </c>
      <c r="J23" s="39">
        <f>J19+J18</f>
        <v>598.39549612948622</v>
      </c>
      <c r="K23" s="39">
        <f>K22+K15</f>
        <v>2692.7797325826878</v>
      </c>
    </row>
    <row r="24" spans="1:11" x14ac:dyDescent="0.2">
      <c r="A24" s="138"/>
      <c r="B24" s="19"/>
      <c r="C24" s="149" t="s">
        <v>39</v>
      </c>
      <c r="D24" s="144">
        <f>D15*10</f>
        <v>16622.097114707951</v>
      </c>
      <c r="E24" s="39">
        <f>E19+E19</f>
        <v>6648.8388458831796</v>
      </c>
      <c r="F24" s="153">
        <f>F19+F19</f>
        <v>9973.2582688247712</v>
      </c>
      <c r="G24" s="155" t="s">
        <v>39</v>
      </c>
      <c r="H24" s="144">
        <f>H19+H19</f>
        <v>2327.0935960591132</v>
      </c>
      <c r="I24" s="39">
        <f>I19+I19</f>
        <v>664.8838845883181</v>
      </c>
      <c r="J24" s="39">
        <f>J19+J19</f>
        <v>664.8838845883181</v>
      </c>
      <c r="K24" s="39">
        <f>K23+K15</f>
        <v>2991.9774806474306</v>
      </c>
    </row>
    <row r="25" spans="1:11" x14ac:dyDescent="0.2">
      <c r="A25" s="138"/>
      <c r="B25" s="19"/>
      <c r="C25" s="149" t="s">
        <v>40</v>
      </c>
      <c r="D25" s="144">
        <f>D24*2</f>
        <v>33244.194229415902</v>
      </c>
      <c r="E25" s="39">
        <f>E24*2</f>
        <v>13297.677691766359</v>
      </c>
      <c r="F25" s="153">
        <f>F24*2</f>
        <v>19946.516537649542</v>
      </c>
      <c r="G25" s="155" t="s">
        <v>40</v>
      </c>
      <c r="H25" s="144">
        <f>H24*2</f>
        <v>4654.1871921182264</v>
      </c>
      <c r="I25" s="39">
        <f>I24*2</f>
        <v>1329.7677691766362</v>
      </c>
      <c r="J25" s="39">
        <f>J24*2</f>
        <v>1329.7677691766362</v>
      </c>
      <c r="K25" s="39">
        <f>K24*2</f>
        <v>5983.9549612948613</v>
      </c>
    </row>
    <row r="26" spans="1:11" ht="10.8" thickBot="1" x14ac:dyDescent="0.25">
      <c r="A26" s="138"/>
      <c r="B26" s="25"/>
      <c r="C26" s="148" t="s">
        <v>41</v>
      </c>
      <c r="D26" s="144">
        <f>D25+D24</f>
        <v>49866.291344123849</v>
      </c>
      <c r="E26" s="39">
        <f>E25+E24</f>
        <v>19946.516537649539</v>
      </c>
      <c r="F26" s="153">
        <f>F25+F24</f>
        <v>29919.774806474314</v>
      </c>
      <c r="G26" s="154" t="s">
        <v>41</v>
      </c>
      <c r="H26" s="144">
        <f>H25+H24</f>
        <v>6981.2807881773397</v>
      </c>
      <c r="I26" s="39">
        <f>I25+I24</f>
        <v>1994.6516537649543</v>
      </c>
      <c r="J26" s="39">
        <f>J25+J24</f>
        <v>1994.6516537649543</v>
      </c>
      <c r="K26" s="39">
        <f>K25+K24</f>
        <v>8975.9324419422919</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49866.291344123849</v>
      </c>
      <c r="D29" s="51">
        <f>C29/100*4</f>
        <v>1994.6516537649541</v>
      </c>
      <c r="E29" s="51">
        <f>C29/100*5</f>
        <v>2493.3145672061928</v>
      </c>
      <c r="F29" s="51">
        <f>C29/100*6</f>
        <v>2991.9774806474311</v>
      </c>
      <c r="G29" s="51">
        <f>C29/100*7</f>
        <v>3490.6403940886694</v>
      </c>
      <c r="H29" s="51">
        <f>C29/100*8</f>
        <v>3989.3033075299081</v>
      </c>
      <c r="I29" s="51">
        <f>C29/100*9</f>
        <v>4487.9662209711469</v>
      </c>
      <c r="J29" s="51">
        <f>C29/100*10</f>
        <v>4986.6291344123856</v>
      </c>
      <c r="K29" s="52"/>
    </row>
    <row r="30" spans="1:11" x14ac:dyDescent="0.2">
      <c r="A30" s="19"/>
      <c r="B30" s="53" t="s">
        <v>45</v>
      </c>
      <c r="C30" s="54" t="s">
        <v>46</v>
      </c>
      <c r="D30" s="55">
        <f>D15</f>
        <v>1662.2097114707951</v>
      </c>
      <c r="E30" s="55">
        <f>D15</f>
        <v>1662.2097114707951</v>
      </c>
      <c r="F30" s="55">
        <f>D15</f>
        <v>1662.2097114707951</v>
      </c>
      <c r="G30" s="55">
        <f>D15</f>
        <v>1662.2097114707951</v>
      </c>
      <c r="H30" s="55">
        <f>D15</f>
        <v>1662.2097114707951</v>
      </c>
      <c r="I30" s="55">
        <f>D15</f>
        <v>1662.2097114707951</v>
      </c>
      <c r="J30" s="55">
        <f>D15</f>
        <v>1662.2097114707951</v>
      </c>
      <c r="K30" s="52"/>
    </row>
    <row r="31" spans="1:11" x14ac:dyDescent="0.2">
      <c r="A31" s="19"/>
      <c r="B31" s="53" t="s">
        <v>47</v>
      </c>
      <c r="C31" s="56" t="s">
        <v>48</v>
      </c>
      <c r="D31" s="51">
        <f t="shared" ref="D31:J31" si="0">D29-D30</f>
        <v>332.44194229415893</v>
      </c>
      <c r="E31" s="51">
        <f t="shared" si="0"/>
        <v>831.10485573539768</v>
      </c>
      <c r="F31" s="51">
        <f t="shared" si="0"/>
        <v>1329.767769176636</v>
      </c>
      <c r="G31" s="51">
        <f t="shared" si="0"/>
        <v>1828.4306826178743</v>
      </c>
      <c r="H31" s="51">
        <f t="shared" si="0"/>
        <v>2327.0935960591132</v>
      </c>
      <c r="I31" s="51">
        <f t="shared" si="0"/>
        <v>2825.756509500352</v>
      </c>
      <c r="J31" s="51">
        <f t="shared" si="0"/>
        <v>3324.4194229415907</v>
      </c>
      <c r="K31" s="52"/>
    </row>
    <row r="32" spans="1:11" ht="10.8" thickBot="1" x14ac:dyDescent="0.25">
      <c r="A32" s="19"/>
      <c r="B32" s="57"/>
      <c r="C32" s="453" t="s">
        <v>161</v>
      </c>
      <c r="D32" s="58">
        <f t="shared" ref="D32:J32" si="1">D31/100*10</f>
        <v>33.244194229415896</v>
      </c>
      <c r="E32" s="58">
        <f t="shared" si="1"/>
        <v>83.110485573539776</v>
      </c>
      <c r="F32" s="58">
        <f t="shared" si="1"/>
        <v>132.97677691766359</v>
      </c>
      <c r="G32" s="58">
        <f t="shared" si="1"/>
        <v>182.84306826178744</v>
      </c>
      <c r="H32" s="58">
        <f t="shared" si="1"/>
        <v>232.70935960591132</v>
      </c>
      <c r="I32" s="58">
        <f t="shared" si="1"/>
        <v>282.5756509500352</v>
      </c>
      <c r="J32" s="58">
        <f t="shared" si="1"/>
        <v>332.44194229415911</v>
      </c>
      <c r="K32" s="59"/>
    </row>
    <row r="33" spans="1:11" x14ac:dyDescent="0.2">
      <c r="A33" s="19"/>
      <c r="B33" s="60" t="s">
        <v>50</v>
      </c>
      <c r="C33" s="61" t="s">
        <v>51</v>
      </c>
      <c r="D33" s="62">
        <f t="shared" ref="D33:J36" si="2">D29*30</f>
        <v>59839.54961294862</v>
      </c>
      <c r="E33" s="62">
        <f t="shared" si="2"/>
        <v>74799.437016185781</v>
      </c>
      <c r="F33" s="62">
        <f t="shared" si="2"/>
        <v>89759.324419422934</v>
      </c>
      <c r="G33" s="62">
        <f t="shared" si="2"/>
        <v>104719.21182266009</v>
      </c>
      <c r="H33" s="62">
        <f t="shared" si="2"/>
        <v>119679.09922589724</v>
      </c>
      <c r="I33" s="62">
        <f t="shared" si="2"/>
        <v>134638.98662913439</v>
      </c>
      <c r="J33" s="63">
        <f t="shared" si="2"/>
        <v>149598.87403237156</v>
      </c>
      <c r="K33" s="64"/>
    </row>
    <row r="34" spans="1:11" x14ac:dyDescent="0.2">
      <c r="A34" s="19"/>
      <c r="B34" s="65" t="s">
        <v>50</v>
      </c>
      <c r="C34" s="66" t="s">
        <v>52</v>
      </c>
      <c r="D34" s="67">
        <f t="shared" si="2"/>
        <v>49866.291344123856</v>
      </c>
      <c r="E34" s="67">
        <f t="shared" si="2"/>
        <v>49866.291344123856</v>
      </c>
      <c r="F34" s="67">
        <f t="shared" si="2"/>
        <v>49866.291344123856</v>
      </c>
      <c r="G34" s="67">
        <f t="shared" si="2"/>
        <v>49866.291344123856</v>
      </c>
      <c r="H34" s="67">
        <f t="shared" si="2"/>
        <v>49866.291344123856</v>
      </c>
      <c r="I34" s="67">
        <f t="shared" si="2"/>
        <v>49866.291344123856</v>
      </c>
      <c r="J34" s="68">
        <f t="shared" si="2"/>
        <v>49866.291344123856</v>
      </c>
      <c r="K34" s="69"/>
    </row>
    <row r="35" spans="1:11" x14ac:dyDescent="0.2">
      <c r="A35" s="19"/>
      <c r="B35" s="70" t="s">
        <v>50</v>
      </c>
      <c r="C35" s="71" t="s">
        <v>53</v>
      </c>
      <c r="D35" s="72">
        <f t="shared" si="2"/>
        <v>9973.2582688247676</v>
      </c>
      <c r="E35" s="72">
        <f t="shared" si="2"/>
        <v>24933.145672061932</v>
      </c>
      <c r="F35" s="72">
        <f t="shared" si="2"/>
        <v>39893.033075299078</v>
      </c>
      <c r="G35" s="72">
        <f t="shared" si="2"/>
        <v>54852.920478536231</v>
      </c>
      <c r="H35" s="72">
        <f t="shared" si="2"/>
        <v>69812.807881773391</v>
      </c>
      <c r="I35" s="72">
        <f t="shared" si="2"/>
        <v>84772.695285010559</v>
      </c>
      <c r="J35" s="73">
        <f t="shared" si="2"/>
        <v>99732.582688247727</v>
      </c>
      <c r="K35" s="74"/>
    </row>
    <row r="36" spans="1:11" ht="10.8" thickBot="1" x14ac:dyDescent="0.25">
      <c r="A36" s="19"/>
      <c r="B36" s="75" t="s">
        <v>50</v>
      </c>
      <c r="C36" s="76" t="s">
        <v>49</v>
      </c>
      <c r="D36" s="77">
        <f t="shared" si="2"/>
        <v>997.32582688247692</v>
      </c>
      <c r="E36" s="77">
        <f t="shared" si="2"/>
        <v>2493.3145672061933</v>
      </c>
      <c r="F36" s="77">
        <f t="shared" si="2"/>
        <v>3989.3033075299077</v>
      </c>
      <c r="G36" s="77">
        <f t="shared" si="2"/>
        <v>5485.2920478536234</v>
      </c>
      <c r="H36" s="77">
        <f t="shared" si="2"/>
        <v>6981.2807881773397</v>
      </c>
      <c r="I36" s="77">
        <f t="shared" si="2"/>
        <v>8477.2695285010559</v>
      </c>
      <c r="J36" s="77">
        <f t="shared" si="2"/>
        <v>9973.258268824773</v>
      </c>
      <c r="K36" s="78"/>
    </row>
    <row r="37" spans="1:11" x14ac:dyDescent="0.2">
      <c r="A37" s="6"/>
      <c r="B37" s="79"/>
      <c r="C37" s="80" t="s">
        <v>54</v>
      </c>
      <c r="D37" s="81">
        <f t="shared" ref="D37:J37" si="3">D31</f>
        <v>332.44194229415893</v>
      </c>
      <c r="E37" s="81">
        <f t="shared" si="3"/>
        <v>831.10485573539768</v>
      </c>
      <c r="F37" s="81">
        <f t="shared" si="3"/>
        <v>1329.767769176636</v>
      </c>
      <c r="G37" s="81">
        <f t="shared" si="3"/>
        <v>1828.4306826178743</v>
      </c>
      <c r="H37" s="81">
        <f t="shared" si="3"/>
        <v>2327.0935960591132</v>
      </c>
      <c r="I37" s="81">
        <f t="shared" si="3"/>
        <v>2825.756509500352</v>
      </c>
      <c r="J37" s="81">
        <f t="shared" si="3"/>
        <v>3324.4194229415907</v>
      </c>
      <c r="K37" s="82"/>
    </row>
    <row r="38" spans="1:11" ht="11.4" x14ac:dyDescent="0.2">
      <c r="A38" s="11"/>
      <c r="B38" s="83"/>
      <c r="C38" s="84" t="s">
        <v>55</v>
      </c>
      <c r="D38" s="85">
        <f t="shared" ref="D38:J38" si="4">D37/100*20</f>
        <v>66.488388458831793</v>
      </c>
      <c r="E38" s="86">
        <f t="shared" si="4"/>
        <v>166.22097114707955</v>
      </c>
      <c r="F38" s="86">
        <f t="shared" si="4"/>
        <v>265.95355383532717</v>
      </c>
      <c r="G38" s="86">
        <f t="shared" si="4"/>
        <v>365.68613652357487</v>
      </c>
      <c r="H38" s="86">
        <f t="shared" si="4"/>
        <v>465.41871921182263</v>
      </c>
      <c r="I38" s="86">
        <f t="shared" si="4"/>
        <v>565.15130190007039</v>
      </c>
      <c r="J38" s="86">
        <f t="shared" si="4"/>
        <v>664.88388458831821</v>
      </c>
      <c r="K38" s="82"/>
    </row>
    <row r="39" spans="1:11" ht="13.2" x14ac:dyDescent="0.25">
      <c r="A39" s="19"/>
      <c r="B39" s="87"/>
      <c r="C39" s="88" t="s">
        <v>56</v>
      </c>
      <c r="D39" s="85">
        <f t="shared" ref="D39:J39" si="5">D37/100*40</f>
        <v>132.97677691766359</v>
      </c>
      <c r="E39" s="86">
        <f t="shared" si="5"/>
        <v>332.44194229415911</v>
      </c>
      <c r="F39" s="86">
        <f t="shared" si="5"/>
        <v>531.90710767065434</v>
      </c>
      <c r="G39" s="86">
        <f t="shared" si="5"/>
        <v>731.37227304714975</v>
      </c>
      <c r="H39" s="86">
        <f t="shared" si="5"/>
        <v>930.83743842364527</v>
      </c>
      <c r="I39" s="86">
        <f t="shared" si="5"/>
        <v>1130.3026038001408</v>
      </c>
      <c r="J39" s="86">
        <f t="shared" si="5"/>
        <v>1329.7677691766364</v>
      </c>
      <c r="K39" s="82"/>
    </row>
    <row r="40" spans="1:11" ht="11.4" x14ac:dyDescent="0.2">
      <c r="A40" s="19"/>
      <c r="B40" s="89"/>
      <c r="C40" s="84" t="s">
        <v>57</v>
      </c>
      <c r="D40" s="85">
        <f t="shared" ref="D40:J40" si="6">D37/100*40</f>
        <v>132.97677691766359</v>
      </c>
      <c r="E40" s="86">
        <f t="shared" si="6"/>
        <v>332.44194229415911</v>
      </c>
      <c r="F40" s="86">
        <f t="shared" si="6"/>
        <v>531.90710767065434</v>
      </c>
      <c r="G40" s="86">
        <f t="shared" si="6"/>
        <v>731.37227304714975</v>
      </c>
      <c r="H40" s="86">
        <f t="shared" si="6"/>
        <v>930.83743842364527</v>
      </c>
      <c r="I40" s="86">
        <f t="shared" si="6"/>
        <v>1130.3026038001408</v>
      </c>
      <c r="J40" s="86">
        <f t="shared" si="6"/>
        <v>1329.7677691766364</v>
      </c>
      <c r="K40" s="82"/>
    </row>
    <row r="41" spans="1:11" s="96" customFormat="1" ht="11.4" x14ac:dyDescent="0.2">
      <c r="A41" s="90"/>
      <c r="B41" s="91"/>
      <c r="C41" s="92" t="s">
        <v>58</v>
      </c>
      <c r="D41" s="93">
        <f>D37/100*4</f>
        <v>13.297677691766358</v>
      </c>
      <c r="E41" s="94">
        <f>E37/100*5</f>
        <v>41.555242786769888</v>
      </c>
      <c r="F41" s="94">
        <f>F37/100*6</f>
        <v>79.78606615059816</v>
      </c>
      <c r="G41" s="94">
        <f>F37/100*7</f>
        <v>93.083743842364527</v>
      </c>
      <c r="H41" s="94">
        <f>F37/100*8</f>
        <v>106.38142153413088</v>
      </c>
      <c r="I41" s="94">
        <f>F37/100*9</f>
        <v>119.67909922589723</v>
      </c>
      <c r="J41" s="94">
        <f>F37/100*10</f>
        <v>132.97677691766359</v>
      </c>
      <c r="K41" s="95"/>
    </row>
    <row r="42" spans="1:11" ht="11.4" x14ac:dyDescent="0.2">
      <c r="A42" s="19"/>
      <c r="B42" s="89"/>
      <c r="C42" s="97" t="s">
        <v>59</v>
      </c>
      <c r="D42" s="98">
        <f t="shared" ref="D42:J42" si="7">D37+D41</f>
        <v>345.73961998592529</v>
      </c>
      <c r="E42" s="99">
        <f t="shared" si="7"/>
        <v>872.66009852216757</v>
      </c>
      <c r="F42" s="99">
        <f t="shared" si="7"/>
        <v>1409.5538353272341</v>
      </c>
      <c r="G42" s="99">
        <f t="shared" si="7"/>
        <v>1921.5144264602388</v>
      </c>
      <c r="H42" s="99">
        <f t="shared" si="7"/>
        <v>2433.475017593244</v>
      </c>
      <c r="I42" s="99">
        <f t="shared" si="7"/>
        <v>2945.435608726249</v>
      </c>
      <c r="J42" s="99">
        <f t="shared" si="7"/>
        <v>3457.3961998592545</v>
      </c>
      <c r="K42" s="100"/>
    </row>
    <row r="43" spans="1:11" ht="11.4" x14ac:dyDescent="0.2">
      <c r="A43" s="19"/>
      <c r="B43" s="101"/>
      <c r="C43" s="102" t="s">
        <v>60</v>
      </c>
      <c r="D43" s="103">
        <f>D35*D28</f>
        <v>398.9303307529907</v>
      </c>
      <c r="E43" s="103">
        <f t="shared" ref="E43:J43" si="8">E35*E28</f>
        <v>1246.6572836030966</v>
      </c>
      <c r="F43" s="103">
        <f t="shared" si="8"/>
        <v>2393.5819845179444</v>
      </c>
      <c r="G43" s="103">
        <f t="shared" si="8"/>
        <v>3839.7044334975367</v>
      </c>
      <c r="H43" s="103">
        <f t="shared" si="8"/>
        <v>5585.0246305418714</v>
      </c>
      <c r="I43" s="103">
        <f t="shared" si="8"/>
        <v>7629.5425756509503</v>
      </c>
      <c r="J43" s="103">
        <f t="shared" si="8"/>
        <v>9973.258268824773</v>
      </c>
      <c r="K43" s="104"/>
    </row>
    <row r="44" spans="1:11" ht="11.4" x14ac:dyDescent="0.2">
      <c r="A44" s="19"/>
      <c r="B44" s="101"/>
      <c r="C44" s="102" t="s">
        <v>61</v>
      </c>
      <c r="D44" s="105">
        <f>D35+D43</f>
        <v>10372.188599577757</v>
      </c>
      <c r="E44" s="105">
        <f t="shared" ref="E44:J44" si="9">E35+E43</f>
        <v>26179.802955665029</v>
      </c>
      <c r="F44" s="105">
        <f t="shared" si="9"/>
        <v>42286.615059817021</v>
      </c>
      <c r="G44" s="105">
        <f t="shared" si="9"/>
        <v>58692.624912033767</v>
      </c>
      <c r="H44" s="105">
        <f t="shared" si="9"/>
        <v>75397.832512315261</v>
      </c>
      <c r="I44" s="105">
        <f t="shared" si="9"/>
        <v>92402.237860661509</v>
      </c>
      <c r="J44" s="105">
        <f t="shared" si="9"/>
        <v>109705.84095707251</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118.7292651050568</v>
      </c>
      <c r="F46" s="114">
        <f>E46*C7</f>
        <v>1662.2097114707951</v>
      </c>
      <c r="G46" s="115"/>
      <c r="H46" s="114">
        <f>F46*C8</f>
        <v>49866.291344123856</v>
      </c>
      <c r="I46" s="116">
        <f>E26</f>
        <v>19946.516537649539</v>
      </c>
      <c r="J46" s="117">
        <f>F26</f>
        <v>29919.774806474314</v>
      </c>
      <c r="K46" s="19"/>
    </row>
    <row r="47" spans="1:11" ht="13.8" thickBot="1" x14ac:dyDescent="0.3">
      <c r="A47" s="118" t="str">
        <f t="shared" ref="A47:B49" si="10">A6</f>
        <v>Per Month /US$</v>
      </c>
      <c r="B47" s="119">
        <f t="shared" si="10"/>
        <v>168.71428571428572</v>
      </c>
      <c r="C47" s="27">
        <v>1</v>
      </c>
      <c r="D47" s="120"/>
      <c r="E47" s="121"/>
      <c r="F47" s="121"/>
      <c r="G47" s="122"/>
      <c r="H47" s="123" t="s">
        <v>11</v>
      </c>
      <c r="I47" s="124" t="s">
        <v>20</v>
      </c>
      <c r="J47" s="124" t="s">
        <v>13</v>
      </c>
      <c r="K47" s="25"/>
    </row>
    <row r="48" spans="1:11" ht="13.8" thickBot="1" x14ac:dyDescent="0.3">
      <c r="A48" s="118" t="str">
        <f t="shared" si="10"/>
        <v>Per Year /US$</v>
      </c>
      <c r="B48" s="119">
        <f t="shared" si="10"/>
        <v>2362</v>
      </c>
      <c r="C48" s="27">
        <v>14</v>
      </c>
      <c r="D48" s="125"/>
      <c r="E48" s="126"/>
      <c r="F48" s="126"/>
      <c r="G48" s="126"/>
      <c r="H48" s="127"/>
      <c r="I48" s="127"/>
      <c r="J48" s="127"/>
      <c r="K48" s="44"/>
    </row>
    <row r="49" spans="1:11" ht="13.8" thickBot="1" x14ac:dyDescent="0.3">
      <c r="A49" s="118" t="str">
        <f t="shared" si="10"/>
        <v>Per 30 Years /US$</v>
      </c>
      <c r="B49" s="119">
        <f t="shared" si="10"/>
        <v>70860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71.23755906303407</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21.371267718910222</v>
      </c>
      <c r="E52" s="39">
        <f>F10/100*15</f>
        <v>10.685633859455111</v>
      </c>
      <c r="F52" s="39">
        <f>F10/100*10</f>
        <v>7.1237559063034075</v>
      </c>
      <c r="G52" s="39">
        <f>F10/100*15</f>
        <v>10.685633859455111</v>
      </c>
      <c r="H52" s="39">
        <f>F10/100*8</f>
        <v>5.6990047250427258</v>
      </c>
      <c r="I52" s="39">
        <f>F10/100*6</f>
        <v>4.2742535437820441</v>
      </c>
      <c r="J52" s="39">
        <f>F10/100*6</f>
        <v>4.2742535437820441</v>
      </c>
      <c r="K52" s="39">
        <f>F10/100*10</f>
        <v>7.1237559063034075</v>
      </c>
    </row>
    <row r="53" spans="1:11" x14ac:dyDescent="0.2">
      <c r="A53" s="138"/>
      <c r="B53" s="139"/>
      <c r="C53" s="38" t="s">
        <v>26</v>
      </c>
      <c r="D53" s="39">
        <f t="shared" ref="D53:K53" si="11">D52*2</f>
        <v>42.742535437820443</v>
      </c>
      <c r="E53" s="39">
        <f t="shared" si="11"/>
        <v>21.371267718910222</v>
      </c>
      <c r="F53" s="39">
        <f t="shared" si="11"/>
        <v>14.247511812606815</v>
      </c>
      <c r="G53" s="39">
        <f t="shared" si="11"/>
        <v>21.371267718910222</v>
      </c>
      <c r="H53" s="39">
        <f t="shared" si="11"/>
        <v>11.398009450085452</v>
      </c>
      <c r="I53" s="39">
        <f t="shared" si="11"/>
        <v>8.5485070875640883</v>
      </c>
      <c r="J53" s="39">
        <f t="shared" si="11"/>
        <v>8.5485070875640883</v>
      </c>
      <c r="K53" s="39">
        <f t="shared" si="11"/>
        <v>14.247511812606815</v>
      </c>
    </row>
    <row r="54" spans="1:11" x14ac:dyDescent="0.2">
      <c r="A54" s="138"/>
      <c r="B54" s="139"/>
      <c r="C54" s="38" t="s">
        <v>27</v>
      </c>
      <c r="D54" s="39">
        <f t="shared" ref="D54:K54" si="12">D52*3</f>
        <v>64.113803156730668</v>
      </c>
      <c r="E54" s="39">
        <f t="shared" si="12"/>
        <v>32.056901578365334</v>
      </c>
      <c r="F54" s="39">
        <f t="shared" si="12"/>
        <v>21.371267718910222</v>
      </c>
      <c r="G54" s="39">
        <f t="shared" si="12"/>
        <v>32.056901578365334</v>
      </c>
      <c r="H54" s="39">
        <f t="shared" si="12"/>
        <v>17.097014175128177</v>
      </c>
      <c r="I54" s="39">
        <f t="shared" si="12"/>
        <v>12.822760631346132</v>
      </c>
      <c r="J54" s="39">
        <f t="shared" si="12"/>
        <v>12.822760631346132</v>
      </c>
      <c r="K54" s="39">
        <f t="shared" si="12"/>
        <v>21.371267718910222</v>
      </c>
    </row>
    <row r="55" spans="1:11" x14ac:dyDescent="0.2">
      <c r="A55" s="138"/>
      <c r="B55" s="139"/>
      <c r="C55" s="38" t="s">
        <v>28</v>
      </c>
      <c r="D55" s="39">
        <f t="shared" ref="D55:K55" si="13">D52*6</f>
        <v>128.22760631346134</v>
      </c>
      <c r="E55" s="39">
        <f t="shared" si="13"/>
        <v>64.113803156730668</v>
      </c>
      <c r="F55" s="39">
        <f t="shared" si="13"/>
        <v>42.742535437820443</v>
      </c>
      <c r="G55" s="39">
        <f t="shared" si="13"/>
        <v>64.113803156730668</v>
      </c>
      <c r="H55" s="39">
        <f t="shared" si="13"/>
        <v>34.194028350256353</v>
      </c>
      <c r="I55" s="39">
        <f t="shared" si="13"/>
        <v>25.645521262692263</v>
      </c>
      <c r="J55" s="39">
        <f t="shared" si="13"/>
        <v>25.645521262692263</v>
      </c>
      <c r="K55" s="39">
        <f t="shared" si="13"/>
        <v>42.742535437820443</v>
      </c>
    </row>
    <row r="56" spans="1:11" x14ac:dyDescent="0.2">
      <c r="A56" s="138"/>
      <c r="B56" s="139"/>
      <c r="C56" s="38" t="s">
        <v>29</v>
      </c>
      <c r="D56" s="39">
        <f t="shared" ref="D56:K56" si="14">D52*12</f>
        <v>256.45521262692267</v>
      </c>
      <c r="E56" s="39">
        <f t="shared" si="14"/>
        <v>128.22760631346134</v>
      </c>
      <c r="F56" s="39">
        <f t="shared" si="14"/>
        <v>85.485070875640886</v>
      </c>
      <c r="G56" s="39">
        <f t="shared" si="14"/>
        <v>128.22760631346134</v>
      </c>
      <c r="H56" s="39">
        <f t="shared" si="14"/>
        <v>68.388056700512706</v>
      </c>
      <c r="I56" s="39">
        <f t="shared" si="14"/>
        <v>51.291042525384526</v>
      </c>
      <c r="J56" s="39">
        <f t="shared" si="14"/>
        <v>51.291042525384526</v>
      </c>
      <c r="K56" s="39">
        <f t="shared" si="14"/>
        <v>85.485070875640886</v>
      </c>
    </row>
    <row r="57" spans="1:11" x14ac:dyDescent="0.2">
      <c r="A57" s="138"/>
      <c r="B57" s="139"/>
      <c r="C57" s="40" t="s">
        <v>30</v>
      </c>
      <c r="D57" s="140">
        <f t="shared" ref="D57:K57" si="15">D52*14</f>
        <v>299.19774806474311</v>
      </c>
      <c r="E57" s="140">
        <f t="shared" si="15"/>
        <v>149.59887403237155</v>
      </c>
      <c r="F57" s="140">
        <f t="shared" si="15"/>
        <v>99.732582688247703</v>
      </c>
      <c r="G57" s="140">
        <f t="shared" si="15"/>
        <v>149.59887403237155</v>
      </c>
      <c r="H57" s="140">
        <f t="shared" si="15"/>
        <v>79.78606615059816</v>
      </c>
      <c r="I57" s="140">
        <f t="shared" si="15"/>
        <v>59.839549612948616</v>
      </c>
      <c r="J57" s="140">
        <f t="shared" si="15"/>
        <v>59.839549612948616</v>
      </c>
      <c r="K57" s="140">
        <f t="shared" si="15"/>
        <v>99.732582688247703</v>
      </c>
    </row>
    <row r="58" spans="1:11" x14ac:dyDescent="0.2">
      <c r="A58" s="138"/>
      <c r="B58" s="139"/>
      <c r="C58" s="38" t="s">
        <v>31</v>
      </c>
      <c r="D58" s="39">
        <f t="shared" ref="D58:K58" si="16">D57*2</f>
        <v>598.39549612948622</v>
      </c>
      <c r="E58" s="39">
        <f t="shared" si="16"/>
        <v>299.19774806474311</v>
      </c>
      <c r="F58" s="39">
        <f t="shared" si="16"/>
        <v>199.46516537649541</v>
      </c>
      <c r="G58" s="39">
        <f t="shared" si="16"/>
        <v>299.19774806474311</v>
      </c>
      <c r="H58" s="39">
        <f t="shared" si="16"/>
        <v>159.57213230119632</v>
      </c>
      <c r="I58" s="39">
        <f t="shared" si="16"/>
        <v>119.67909922589723</v>
      </c>
      <c r="J58" s="39">
        <f t="shared" si="16"/>
        <v>119.67909922589723</v>
      </c>
      <c r="K58" s="39">
        <f t="shared" si="16"/>
        <v>199.46516537649541</v>
      </c>
    </row>
    <row r="59" spans="1:11" x14ac:dyDescent="0.2">
      <c r="A59" s="138"/>
      <c r="B59" s="139"/>
      <c r="C59" s="38" t="s">
        <v>32</v>
      </c>
      <c r="D59" s="39">
        <f t="shared" ref="D59:K59" si="17">D58+D57</f>
        <v>897.59324419422933</v>
      </c>
      <c r="E59" s="39">
        <f t="shared" si="17"/>
        <v>448.79662209711466</v>
      </c>
      <c r="F59" s="39">
        <f t="shared" si="17"/>
        <v>299.19774806474311</v>
      </c>
      <c r="G59" s="39">
        <f t="shared" si="17"/>
        <v>448.79662209711466</v>
      </c>
      <c r="H59" s="39">
        <f t="shared" si="17"/>
        <v>239.35819845179446</v>
      </c>
      <c r="I59" s="39">
        <f t="shared" si="17"/>
        <v>179.51864883884585</v>
      </c>
      <c r="J59" s="39">
        <f t="shared" si="17"/>
        <v>179.51864883884585</v>
      </c>
      <c r="K59" s="39">
        <f t="shared" si="17"/>
        <v>299.19774806474311</v>
      </c>
    </row>
    <row r="60" spans="1:11" x14ac:dyDescent="0.2">
      <c r="A60" s="138"/>
      <c r="B60" s="139"/>
      <c r="C60" s="38" t="s">
        <v>33</v>
      </c>
      <c r="D60" s="39">
        <f>D58+D58</f>
        <v>1196.7909922589724</v>
      </c>
      <c r="E60" s="39">
        <f t="shared" ref="E60:K60" si="18">E59+E57</f>
        <v>598.39549612948622</v>
      </c>
      <c r="F60" s="39">
        <f t="shared" si="18"/>
        <v>398.93033075299081</v>
      </c>
      <c r="G60" s="39">
        <f t="shared" si="18"/>
        <v>598.39549612948622</v>
      </c>
      <c r="H60" s="39">
        <f t="shared" si="18"/>
        <v>319.14426460239264</v>
      </c>
      <c r="I60" s="39">
        <f t="shared" si="18"/>
        <v>239.35819845179446</v>
      </c>
      <c r="J60" s="39">
        <f t="shared" si="18"/>
        <v>239.35819845179446</v>
      </c>
      <c r="K60" s="39">
        <f t="shared" si="18"/>
        <v>398.93033075299081</v>
      </c>
    </row>
    <row r="61" spans="1:11" x14ac:dyDescent="0.2">
      <c r="A61" s="138"/>
      <c r="B61" s="139"/>
      <c r="C61" s="38" t="s">
        <v>34</v>
      </c>
      <c r="D61" s="39">
        <f>D59+D58</f>
        <v>1495.9887403237155</v>
      </c>
      <c r="E61" s="39">
        <f t="shared" ref="E61:K61" si="19">E60+E57</f>
        <v>747.99437016185777</v>
      </c>
      <c r="F61" s="39">
        <f t="shared" si="19"/>
        <v>498.66291344123852</v>
      </c>
      <c r="G61" s="39">
        <f t="shared" si="19"/>
        <v>747.99437016185777</v>
      </c>
      <c r="H61" s="39">
        <f t="shared" si="19"/>
        <v>398.93033075299081</v>
      </c>
      <c r="I61" s="39">
        <f t="shared" si="19"/>
        <v>299.19774806474311</v>
      </c>
      <c r="J61" s="39">
        <f t="shared" si="19"/>
        <v>299.19774806474311</v>
      </c>
      <c r="K61" s="39">
        <f t="shared" si="19"/>
        <v>498.66291344123852</v>
      </c>
    </row>
    <row r="62" spans="1:11" x14ac:dyDescent="0.2">
      <c r="A62" s="138"/>
      <c r="B62" s="139"/>
      <c r="C62" s="38" t="s">
        <v>35</v>
      </c>
      <c r="D62" s="39">
        <f>D59+D59</f>
        <v>1795.1864883884587</v>
      </c>
      <c r="E62" s="39">
        <f t="shared" ref="E62:K62" si="20">E61+E57</f>
        <v>897.59324419422933</v>
      </c>
      <c r="F62" s="39">
        <f t="shared" si="20"/>
        <v>598.39549612948622</v>
      </c>
      <c r="G62" s="39">
        <f t="shared" si="20"/>
        <v>897.59324419422933</v>
      </c>
      <c r="H62" s="39">
        <f t="shared" si="20"/>
        <v>478.71639690358899</v>
      </c>
      <c r="I62" s="39">
        <f t="shared" si="20"/>
        <v>359.03729767769175</v>
      </c>
      <c r="J62" s="39">
        <f t="shared" si="20"/>
        <v>359.03729767769175</v>
      </c>
      <c r="K62" s="39">
        <f t="shared" si="20"/>
        <v>598.39549612948622</v>
      </c>
    </row>
    <row r="63" spans="1:11" x14ac:dyDescent="0.2">
      <c r="A63" s="138"/>
      <c r="B63" s="139"/>
      <c r="C63" s="38" t="s">
        <v>36</v>
      </c>
      <c r="D63" s="39">
        <f>D59+D60</f>
        <v>2094.384236453202</v>
      </c>
      <c r="E63" s="39">
        <f t="shared" ref="E63:K63" si="21">E62+E57</f>
        <v>1047.192118226601</v>
      </c>
      <c r="F63" s="39">
        <f t="shared" si="21"/>
        <v>698.12807881773392</v>
      </c>
      <c r="G63" s="39">
        <f t="shared" si="21"/>
        <v>1047.192118226601</v>
      </c>
      <c r="H63" s="39">
        <f t="shared" si="21"/>
        <v>558.50246305418716</v>
      </c>
      <c r="I63" s="39">
        <f t="shared" si="21"/>
        <v>418.8768472906404</v>
      </c>
      <c r="J63" s="39">
        <f t="shared" si="21"/>
        <v>418.8768472906404</v>
      </c>
      <c r="K63" s="39">
        <f t="shared" si="21"/>
        <v>698.12807881773392</v>
      </c>
    </row>
    <row r="64" spans="1:11" x14ac:dyDescent="0.2">
      <c r="A64" s="138"/>
      <c r="B64" s="139"/>
      <c r="C64" s="38" t="s">
        <v>37</v>
      </c>
      <c r="D64" s="39">
        <f t="shared" ref="D64:K64" si="22">D63+D57</f>
        <v>2393.5819845179449</v>
      </c>
      <c r="E64" s="39">
        <f t="shared" si="22"/>
        <v>1196.7909922589724</v>
      </c>
      <c r="F64" s="39">
        <f t="shared" si="22"/>
        <v>797.86066150598162</v>
      </c>
      <c r="G64" s="39">
        <f t="shared" si="22"/>
        <v>1196.7909922589724</v>
      </c>
      <c r="H64" s="39">
        <f t="shared" si="22"/>
        <v>638.28852920478528</v>
      </c>
      <c r="I64" s="39">
        <f t="shared" si="22"/>
        <v>478.71639690358904</v>
      </c>
      <c r="J64" s="39">
        <f t="shared" si="22"/>
        <v>478.71639690358904</v>
      </c>
      <c r="K64" s="39">
        <f t="shared" si="22"/>
        <v>797.86066150598162</v>
      </c>
    </row>
    <row r="65" spans="1:11" x14ac:dyDescent="0.2">
      <c r="A65" s="138"/>
      <c r="B65" s="139"/>
      <c r="C65" s="38" t="s">
        <v>38</v>
      </c>
      <c r="D65" s="39">
        <f t="shared" ref="D65:K65" si="23">D64+D57</f>
        <v>2692.7797325826878</v>
      </c>
      <c r="E65" s="39">
        <f t="shared" si="23"/>
        <v>1346.3898662913439</v>
      </c>
      <c r="F65" s="39">
        <f t="shared" si="23"/>
        <v>897.59324419422933</v>
      </c>
      <c r="G65" s="39">
        <f t="shared" si="23"/>
        <v>1346.3898662913439</v>
      </c>
      <c r="H65" s="39">
        <f t="shared" si="23"/>
        <v>718.07459535538339</v>
      </c>
      <c r="I65" s="39">
        <f t="shared" si="23"/>
        <v>538.55594651653769</v>
      </c>
      <c r="J65" s="39">
        <f t="shared" si="23"/>
        <v>538.55594651653769</v>
      </c>
      <c r="K65" s="39">
        <f t="shared" si="23"/>
        <v>897.59324419422933</v>
      </c>
    </row>
    <row r="66" spans="1:11" x14ac:dyDescent="0.2">
      <c r="A66" s="138"/>
      <c r="B66" s="139"/>
      <c r="C66" s="38" t="s">
        <v>39</v>
      </c>
      <c r="D66" s="39">
        <f t="shared" ref="D66:K66" si="24">D65+D57</f>
        <v>2991.9774806474306</v>
      </c>
      <c r="E66" s="39">
        <f t="shared" si="24"/>
        <v>1495.9887403237153</v>
      </c>
      <c r="F66" s="39">
        <f t="shared" si="24"/>
        <v>997.32582688247703</v>
      </c>
      <c r="G66" s="39">
        <f t="shared" si="24"/>
        <v>1495.9887403237153</v>
      </c>
      <c r="H66" s="39">
        <f t="shared" si="24"/>
        <v>797.86066150598151</v>
      </c>
      <c r="I66" s="39">
        <f t="shared" si="24"/>
        <v>598.39549612948633</v>
      </c>
      <c r="J66" s="39">
        <f t="shared" si="24"/>
        <v>598.39549612948633</v>
      </c>
      <c r="K66" s="39">
        <f t="shared" si="24"/>
        <v>997.32582688247703</v>
      </c>
    </row>
    <row r="67" spans="1:11" x14ac:dyDescent="0.2">
      <c r="A67" s="138"/>
      <c r="B67" s="139"/>
      <c r="C67" s="38" t="s">
        <v>40</v>
      </c>
      <c r="D67" s="39">
        <f t="shared" ref="D67:K67" si="25">D66*2</f>
        <v>5983.9549612948613</v>
      </c>
      <c r="E67" s="39">
        <f t="shared" si="25"/>
        <v>2991.9774806474306</v>
      </c>
      <c r="F67" s="39">
        <f t="shared" si="25"/>
        <v>1994.6516537649541</v>
      </c>
      <c r="G67" s="39">
        <f t="shared" si="25"/>
        <v>2991.9774806474306</v>
      </c>
      <c r="H67" s="39">
        <f t="shared" si="25"/>
        <v>1595.721323011963</v>
      </c>
      <c r="I67" s="39">
        <f t="shared" si="25"/>
        <v>1196.7909922589727</v>
      </c>
      <c r="J67" s="39">
        <f t="shared" si="25"/>
        <v>1196.7909922589727</v>
      </c>
      <c r="K67" s="39">
        <f t="shared" si="25"/>
        <v>1994.6516537649541</v>
      </c>
    </row>
    <row r="68" spans="1:11" x14ac:dyDescent="0.2">
      <c r="A68" s="130"/>
      <c r="B68" s="106"/>
      <c r="C68" s="42" t="s">
        <v>41</v>
      </c>
      <c r="D68" s="39">
        <f t="shared" ref="D68:K68" si="26">D67+D66</f>
        <v>8975.9324419422919</v>
      </c>
      <c r="E68" s="39">
        <f t="shared" si="26"/>
        <v>4487.966220971146</v>
      </c>
      <c r="F68" s="39">
        <f t="shared" si="26"/>
        <v>2991.9774806474311</v>
      </c>
      <c r="G68" s="39">
        <f t="shared" si="26"/>
        <v>4487.966220971146</v>
      </c>
      <c r="H68" s="39">
        <f t="shared" si="26"/>
        <v>2393.5819845179444</v>
      </c>
      <c r="I68" s="39">
        <f t="shared" si="26"/>
        <v>1795.1864883884591</v>
      </c>
      <c r="J68" s="39">
        <f t="shared" si="26"/>
        <v>1795.1864883884591</v>
      </c>
      <c r="K68" s="39">
        <f t="shared" si="26"/>
        <v>2991.9774806474311</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Senegal</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98</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110.18397506785966</v>
      </c>
      <c r="F5" s="15">
        <f>E5*14</f>
        <v>1542.5756509500352</v>
      </c>
      <c r="G5" s="16">
        <v>1</v>
      </c>
      <c r="H5" s="15">
        <f>F5*30</f>
        <v>46277.269528501056</v>
      </c>
      <c r="I5" s="17">
        <f>E26</f>
        <v>18510.907811400426</v>
      </c>
      <c r="J5" s="18">
        <f>F26</f>
        <v>27766.361717100634</v>
      </c>
      <c r="K5" s="19"/>
    </row>
    <row r="6" spans="1:11" ht="13.2" x14ac:dyDescent="0.25">
      <c r="A6" s="151" t="s">
        <v>9</v>
      </c>
      <c r="B6" s="159">
        <f>D5*C6</f>
        <v>156.57142857142858</v>
      </c>
      <c r="C6" s="233">
        <f>B7/C7</f>
        <v>156.57142857142858</v>
      </c>
      <c r="D6" s="20" t="s">
        <v>10</v>
      </c>
      <c r="E6" s="21"/>
      <c r="F6" s="21"/>
      <c r="G6" s="22">
        <v>39706</v>
      </c>
      <c r="H6" s="23" t="s">
        <v>11</v>
      </c>
      <c r="I6" s="24" t="s">
        <v>12</v>
      </c>
      <c r="J6" s="24" t="s">
        <v>13</v>
      </c>
      <c r="K6" s="25"/>
    </row>
    <row r="7" spans="1:11" ht="14.4" x14ac:dyDescent="0.3">
      <c r="A7" s="162" t="s">
        <v>14</v>
      </c>
      <c r="B7" s="26">
        <v>2192</v>
      </c>
      <c r="C7" s="27">
        <v>14</v>
      </c>
      <c r="D7"/>
      <c r="E7" s="28"/>
      <c r="F7"/>
      <c r="G7" s="29">
        <v>1.421</v>
      </c>
      <c r="H7"/>
      <c r="I7" s="30"/>
      <c r="J7"/>
      <c r="K7" s="31"/>
    </row>
    <row r="8" spans="1:11" ht="13.8" thickBot="1" x14ac:dyDescent="0.3">
      <c r="A8" s="150" t="s">
        <v>15</v>
      </c>
      <c r="B8" s="32">
        <f>B7*C8</f>
        <v>65760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110.18397506785966</v>
      </c>
      <c r="E10" s="39">
        <f>D10/100*40</f>
        <v>44.073590027143865</v>
      </c>
      <c r="F10" s="153">
        <f>D10/100*60</f>
        <v>66.110385040715798</v>
      </c>
      <c r="G10" s="155" t="s">
        <v>25</v>
      </c>
      <c r="H10" s="144">
        <f>E10/100*35</f>
        <v>15.425756509500353</v>
      </c>
      <c r="I10" s="39">
        <f>E10/100*10</f>
        <v>4.4073590027143865</v>
      </c>
      <c r="J10" s="39">
        <f>E10/100*10</f>
        <v>4.4073590027143865</v>
      </c>
      <c r="K10" s="39">
        <f>E10/100*45</f>
        <v>19.833115512214739</v>
      </c>
    </row>
    <row r="11" spans="1:11" x14ac:dyDescent="0.2">
      <c r="B11" s="19"/>
      <c r="C11" s="149" t="s">
        <v>26</v>
      </c>
      <c r="D11" s="144">
        <f>D10*2</f>
        <v>220.36795013571933</v>
      </c>
      <c r="E11" s="39">
        <f>E10*2</f>
        <v>88.14718005428773</v>
      </c>
      <c r="F11" s="153">
        <f>F10*2</f>
        <v>132.2207700814316</v>
      </c>
      <c r="G11" s="155" t="s">
        <v>26</v>
      </c>
      <c r="H11" s="144">
        <f>H10*2</f>
        <v>30.851513019000706</v>
      </c>
      <c r="I11" s="39">
        <f>I10*2</f>
        <v>8.814718005428773</v>
      </c>
      <c r="J11" s="39">
        <f>J10*2</f>
        <v>8.814718005428773</v>
      </c>
      <c r="K11" s="39">
        <f>K10*2</f>
        <v>39.666231024429479</v>
      </c>
    </row>
    <row r="12" spans="1:11" ht="14.4" x14ac:dyDescent="0.3">
      <c r="A12" s="145"/>
      <c r="B12" s="19"/>
      <c r="C12" s="149" t="s">
        <v>27</v>
      </c>
      <c r="D12" s="144">
        <f>D10*3</f>
        <v>330.551925203579</v>
      </c>
      <c r="E12" s="39">
        <f>E10*3</f>
        <v>132.2207700814316</v>
      </c>
      <c r="F12" s="153">
        <f>F10*3</f>
        <v>198.33115512214738</v>
      </c>
      <c r="G12" s="155" t="s">
        <v>27</v>
      </c>
      <c r="H12" s="144">
        <f>H10*3</f>
        <v>46.277269528501058</v>
      </c>
      <c r="I12" s="39">
        <f>I10*3</f>
        <v>13.22207700814316</v>
      </c>
      <c r="J12" s="39">
        <f>J10*3</f>
        <v>13.22207700814316</v>
      </c>
      <c r="K12" s="39">
        <f>K10*3</f>
        <v>59.499346536644218</v>
      </c>
    </row>
    <row r="13" spans="1:11" x14ac:dyDescent="0.2">
      <c r="B13" s="19"/>
      <c r="C13" s="149" t="s">
        <v>28</v>
      </c>
      <c r="D13" s="144">
        <f>D10*6</f>
        <v>661.10385040715801</v>
      </c>
      <c r="E13" s="39">
        <f>E10*6</f>
        <v>264.44154016286319</v>
      </c>
      <c r="F13" s="153">
        <f>F10*6</f>
        <v>396.66231024429476</v>
      </c>
      <c r="G13" s="155" t="s">
        <v>28</v>
      </c>
      <c r="H13" s="144">
        <f>H10*6</f>
        <v>92.554539057002117</v>
      </c>
      <c r="I13" s="39">
        <f>I10*6</f>
        <v>26.444154016286319</v>
      </c>
      <c r="J13" s="39">
        <f>J10*6</f>
        <v>26.444154016286319</v>
      </c>
      <c r="K13" s="39">
        <f>K10*6</f>
        <v>118.99869307328844</v>
      </c>
    </row>
    <row r="14" spans="1:11" x14ac:dyDescent="0.2">
      <c r="A14" s="157"/>
      <c r="B14" s="147"/>
      <c r="C14" s="149" t="s">
        <v>29</v>
      </c>
      <c r="D14" s="144">
        <f>D10*12</f>
        <v>1322.207700814316</v>
      </c>
      <c r="E14" s="39">
        <f>E10*12</f>
        <v>528.88308032572638</v>
      </c>
      <c r="F14" s="153">
        <f>F10*12</f>
        <v>793.32462048858952</v>
      </c>
      <c r="G14" s="155" t="s">
        <v>29</v>
      </c>
      <c r="H14" s="144">
        <f>H10*12</f>
        <v>185.10907811400423</v>
      </c>
      <c r="I14" s="39">
        <f>I10*12</f>
        <v>52.888308032572638</v>
      </c>
      <c r="J14" s="39">
        <f>J10*12</f>
        <v>52.888308032572638</v>
      </c>
      <c r="K14" s="39">
        <f>K10*12</f>
        <v>237.99738614657687</v>
      </c>
    </row>
    <row r="15" spans="1:11" x14ac:dyDescent="0.2">
      <c r="A15" s="157"/>
      <c r="B15" s="158"/>
      <c r="C15" s="160" t="s">
        <v>30</v>
      </c>
      <c r="D15" s="156">
        <f>D10*14</f>
        <v>1542.5756509500352</v>
      </c>
      <c r="E15" s="41">
        <f>E10*14</f>
        <v>617.03026038001417</v>
      </c>
      <c r="F15" s="141">
        <f>F10*14</f>
        <v>925.54539057002114</v>
      </c>
      <c r="G15" s="143" t="s">
        <v>30</v>
      </c>
      <c r="H15" s="156">
        <f>H10*14</f>
        <v>215.96059113300493</v>
      </c>
      <c r="I15" s="41">
        <f>I10*14</f>
        <v>61.703026038001411</v>
      </c>
      <c r="J15" s="41">
        <f>J10*14</f>
        <v>61.703026038001411</v>
      </c>
      <c r="K15" s="41">
        <f>K10*14</f>
        <v>277.66361717100636</v>
      </c>
    </row>
    <row r="16" spans="1:11" x14ac:dyDescent="0.2">
      <c r="A16" s="157"/>
      <c r="B16" s="146"/>
      <c r="C16" s="149" t="s">
        <v>31</v>
      </c>
      <c r="D16" s="144">
        <f>D15*2</f>
        <v>3085.1513019000704</v>
      </c>
      <c r="E16" s="39">
        <f>E15*2</f>
        <v>1234.0605207600283</v>
      </c>
      <c r="F16" s="153">
        <f>F15*2</f>
        <v>1851.0907811400423</v>
      </c>
      <c r="G16" s="155" t="s">
        <v>31</v>
      </c>
      <c r="H16" s="144">
        <f>H15*2</f>
        <v>431.92118226600985</v>
      </c>
      <c r="I16" s="39">
        <f>I15*2</f>
        <v>123.40605207600282</v>
      </c>
      <c r="J16" s="39">
        <f>J15*2</f>
        <v>123.40605207600282</v>
      </c>
      <c r="K16" s="39">
        <f>K15*2</f>
        <v>555.32723434201273</v>
      </c>
    </row>
    <row r="17" spans="1:11" x14ac:dyDescent="0.2">
      <c r="B17" s="19"/>
      <c r="C17" s="149" t="s">
        <v>32</v>
      </c>
      <c r="D17" s="144">
        <f>D16+D15</f>
        <v>4627.7269528501056</v>
      </c>
      <c r="E17" s="39">
        <f>E16+E15</f>
        <v>1851.0907811400425</v>
      </c>
      <c r="F17" s="153">
        <f>F16+F15</f>
        <v>2776.6361717100635</v>
      </c>
      <c r="G17" s="155" t="s">
        <v>32</v>
      </c>
      <c r="H17" s="144">
        <f>H16+H15</f>
        <v>647.88177339901472</v>
      </c>
      <c r="I17" s="39">
        <f>I16+I15</f>
        <v>185.10907811400423</v>
      </c>
      <c r="J17" s="39">
        <f>J16+J15</f>
        <v>185.10907811400423</v>
      </c>
      <c r="K17" s="39">
        <f>K16+K15</f>
        <v>832.99085151301915</v>
      </c>
    </row>
    <row r="18" spans="1:11" x14ac:dyDescent="0.2">
      <c r="A18" s="138"/>
      <c r="B18" s="19"/>
      <c r="C18" s="149" t="s">
        <v>33</v>
      </c>
      <c r="D18" s="144">
        <f>D16*2</f>
        <v>6170.3026038001408</v>
      </c>
      <c r="E18" s="39">
        <f>E16+E16</f>
        <v>2468.1210415200567</v>
      </c>
      <c r="F18" s="153">
        <f>F16+F16</f>
        <v>3702.1815622800846</v>
      </c>
      <c r="G18" s="155" t="s">
        <v>33</v>
      </c>
      <c r="H18" s="144">
        <f>H16+H16</f>
        <v>863.8423645320197</v>
      </c>
      <c r="I18" s="39">
        <f>I16+I16</f>
        <v>246.81210415200565</v>
      </c>
      <c r="J18" s="39">
        <f>J16+J16</f>
        <v>246.81210415200565</v>
      </c>
      <c r="K18" s="39">
        <f>K16+K16</f>
        <v>1110.6544686840255</v>
      </c>
    </row>
    <row r="19" spans="1:11" x14ac:dyDescent="0.2">
      <c r="A19" s="138"/>
      <c r="B19" s="19"/>
      <c r="C19" s="149" t="s">
        <v>34</v>
      </c>
      <c r="D19" s="144">
        <f>D17+D16</f>
        <v>7712.878254750176</v>
      </c>
      <c r="E19" s="39">
        <f>E17+E16</f>
        <v>3085.1513019000708</v>
      </c>
      <c r="F19" s="153">
        <f>F16+F17</f>
        <v>4627.7269528501056</v>
      </c>
      <c r="G19" s="155" t="s">
        <v>34</v>
      </c>
      <c r="H19" s="144">
        <f>H17+H16</f>
        <v>1079.8029556650245</v>
      </c>
      <c r="I19" s="39">
        <f>I16+I17</f>
        <v>308.51513019000708</v>
      </c>
      <c r="J19" s="39">
        <f>J16+J17</f>
        <v>308.51513019000708</v>
      </c>
      <c r="K19" s="39">
        <f>K18+K15</f>
        <v>1388.3180858550318</v>
      </c>
    </row>
    <row r="20" spans="1:11" x14ac:dyDescent="0.2">
      <c r="A20" s="138"/>
      <c r="B20" s="19"/>
      <c r="C20" s="149" t="s">
        <v>35</v>
      </c>
      <c r="D20" s="144">
        <f>D17*2</f>
        <v>9255.4539057002112</v>
      </c>
      <c r="E20" s="39">
        <f>E17+E17</f>
        <v>3702.181562280085</v>
      </c>
      <c r="F20" s="153">
        <f>F17+F17</f>
        <v>5553.2723434201271</v>
      </c>
      <c r="G20" s="155" t="s">
        <v>35</v>
      </c>
      <c r="H20" s="144">
        <f>H17+H17</f>
        <v>1295.7635467980294</v>
      </c>
      <c r="I20" s="39">
        <f>I17+I17</f>
        <v>370.21815622800847</v>
      </c>
      <c r="J20" s="39">
        <f>J17+J17</f>
        <v>370.21815622800847</v>
      </c>
      <c r="K20" s="39">
        <f>K19+K15</f>
        <v>1665.9817030260381</v>
      </c>
    </row>
    <row r="21" spans="1:11" x14ac:dyDescent="0.2">
      <c r="A21" s="138"/>
      <c r="B21" s="19"/>
      <c r="C21" s="149" t="s">
        <v>36</v>
      </c>
      <c r="D21" s="144">
        <f>D18+D17</f>
        <v>10798.029556650246</v>
      </c>
      <c r="E21" s="39">
        <f>E18+E17</f>
        <v>4319.2118226600996</v>
      </c>
      <c r="F21" s="153">
        <f>F18+F17</f>
        <v>6478.8177339901486</v>
      </c>
      <c r="G21" s="155" t="s">
        <v>36</v>
      </c>
      <c r="H21" s="144">
        <f>H17+H18</f>
        <v>1511.7241379310344</v>
      </c>
      <c r="I21" s="39">
        <f>I18+I17</f>
        <v>431.92118226600985</v>
      </c>
      <c r="J21" s="39">
        <f>J18+J17</f>
        <v>431.92118226600985</v>
      </c>
      <c r="K21" s="39">
        <f>K20+K15</f>
        <v>1943.6453201970444</v>
      </c>
    </row>
    <row r="22" spans="1:11" x14ac:dyDescent="0.2">
      <c r="A22" s="138"/>
      <c r="B22" s="19"/>
      <c r="C22" s="149" t="s">
        <v>37</v>
      </c>
      <c r="D22" s="144">
        <f>D18+D18</f>
        <v>12340.605207600282</v>
      </c>
      <c r="E22" s="39">
        <f>E18+E18</f>
        <v>4936.2420830401134</v>
      </c>
      <c r="F22" s="153">
        <f>F18+F18</f>
        <v>7404.3631245601691</v>
      </c>
      <c r="G22" s="155" t="s">
        <v>37</v>
      </c>
      <c r="H22" s="144">
        <f>H18+H18</f>
        <v>1727.6847290640394</v>
      </c>
      <c r="I22" s="39">
        <f>I18+I18</f>
        <v>493.62420830401129</v>
      </c>
      <c r="J22" s="39">
        <f>J18+J18</f>
        <v>493.62420830401129</v>
      </c>
      <c r="K22" s="39">
        <f>K21+K15</f>
        <v>2221.3089373680509</v>
      </c>
    </row>
    <row r="23" spans="1:11" x14ac:dyDescent="0.2">
      <c r="A23" s="138"/>
      <c r="B23" s="19"/>
      <c r="C23" s="149" t="s">
        <v>38</v>
      </c>
      <c r="D23" s="144">
        <f>D18+D19</f>
        <v>13883.180858550317</v>
      </c>
      <c r="E23" s="39">
        <f>E19+E18</f>
        <v>5553.2723434201271</v>
      </c>
      <c r="F23" s="153">
        <f>F19+F18</f>
        <v>8329.9085151301897</v>
      </c>
      <c r="G23" s="155" t="s">
        <v>38</v>
      </c>
      <c r="H23" s="144">
        <f>H18+H19</f>
        <v>1943.6453201970442</v>
      </c>
      <c r="I23" s="39">
        <f>I19+I18</f>
        <v>555.32723434201273</v>
      </c>
      <c r="J23" s="39">
        <f>J19+J18</f>
        <v>555.32723434201273</v>
      </c>
      <c r="K23" s="39">
        <f>K22+K15</f>
        <v>2498.9725545390575</v>
      </c>
    </row>
    <row r="24" spans="1:11" x14ac:dyDescent="0.2">
      <c r="A24" s="138"/>
      <c r="B24" s="19"/>
      <c r="C24" s="149" t="s">
        <v>39</v>
      </c>
      <c r="D24" s="144">
        <f>D15*10</f>
        <v>15425.756509500352</v>
      </c>
      <c r="E24" s="39">
        <f>E19+E19</f>
        <v>6170.3026038001417</v>
      </c>
      <c r="F24" s="153">
        <f>F19+F19</f>
        <v>9255.4539057002112</v>
      </c>
      <c r="G24" s="155" t="s">
        <v>39</v>
      </c>
      <c r="H24" s="144">
        <f>H19+H19</f>
        <v>2159.6059113300489</v>
      </c>
      <c r="I24" s="39">
        <f>I19+I19</f>
        <v>617.03026038001417</v>
      </c>
      <c r="J24" s="39">
        <f>J19+J19</f>
        <v>617.03026038001417</v>
      </c>
      <c r="K24" s="39">
        <f>K23+K15</f>
        <v>2776.636171710064</v>
      </c>
    </row>
    <row r="25" spans="1:11" x14ac:dyDescent="0.2">
      <c r="A25" s="138"/>
      <c r="B25" s="19"/>
      <c r="C25" s="149" t="s">
        <v>40</v>
      </c>
      <c r="D25" s="144">
        <f>D24*2</f>
        <v>30851.513019000704</v>
      </c>
      <c r="E25" s="39">
        <f>E24*2</f>
        <v>12340.605207600283</v>
      </c>
      <c r="F25" s="153">
        <f>F24*2</f>
        <v>18510.907811400422</v>
      </c>
      <c r="G25" s="155" t="s">
        <v>40</v>
      </c>
      <c r="H25" s="144">
        <f>H24*2</f>
        <v>4319.2118226600978</v>
      </c>
      <c r="I25" s="39">
        <f>I24*2</f>
        <v>1234.0605207600283</v>
      </c>
      <c r="J25" s="39">
        <f>J24*2</f>
        <v>1234.0605207600283</v>
      </c>
      <c r="K25" s="39">
        <f>K24*2</f>
        <v>5553.272343420128</v>
      </c>
    </row>
    <row r="26" spans="1:11" ht="10.8" thickBot="1" x14ac:dyDescent="0.25">
      <c r="A26" s="138"/>
      <c r="B26" s="25"/>
      <c r="C26" s="148" t="s">
        <v>41</v>
      </c>
      <c r="D26" s="144">
        <f>D25+D24</f>
        <v>46277.269528501056</v>
      </c>
      <c r="E26" s="39">
        <f>E25+E24</f>
        <v>18510.907811400426</v>
      </c>
      <c r="F26" s="153">
        <f>F25+F24</f>
        <v>27766.361717100634</v>
      </c>
      <c r="G26" s="154" t="s">
        <v>41</v>
      </c>
      <c r="H26" s="144">
        <f>H25+H24</f>
        <v>6478.8177339901467</v>
      </c>
      <c r="I26" s="39">
        <f>I25+I24</f>
        <v>1851.0907811400425</v>
      </c>
      <c r="J26" s="39">
        <f>J25+J24</f>
        <v>1851.0907811400425</v>
      </c>
      <c r="K26" s="39">
        <f>K25+K24</f>
        <v>8329.9085151301915</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46277.269528501056</v>
      </c>
      <c r="D29" s="51">
        <f>C29/100*4</f>
        <v>1851.0907811400423</v>
      </c>
      <c r="E29" s="51">
        <f>C29/100*5</f>
        <v>2313.8634764250528</v>
      </c>
      <c r="F29" s="51">
        <f>C29/100*6</f>
        <v>2776.6361717100635</v>
      </c>
      <c r="G29" s="51">
        <f>C29/100*7</f>
        <v>3239.4088669950738</v>
      </c>
      <c r="H29" s="51">
        <f>C29/100*8</f>
        <v>3702.1815622800846</v>
      </c>
      <c r="I29" s="51">
        <f>C29/100*9</f>
        <v>4164.9542575650948</v>
      </c>
      <c r="J29" s="51">
        <f>C29/100*10</f>
        <v>4627.7269528501056</v>
      </c>
      <c r="K29" s="52"/>
    </row>
    <row r="30" spans="1:11" x14ac:dyDescent="0.2">
      <c r="A30" s="19"/>
      <c r="B30" s="53" t="s">
        <v>45</v>
      </c>
      <c r="C30" s="54" t="s">
        <v>46</v>
      </c>
      <c r="D30" s="55">
        <f>D15</f>
        <v>1542.5756509500352</v>
      </c>
      <c r="E30" s="55">
        <f>D15</f>
        <v>1542.5756509500352</v>
      </c>
      <c r="F30" s="55">
        <f>D15</f>
        <v>1542.5756509500352</v>
      </c>
      <c r="G30" s="55">
        <f>D15</f>
        <v>1542.5756509500352</v>
      </c>
      <c r="H30" s="55">
        <f>D15</f>
        <v>1542.5756509500352</v>
      </c>
      <c r="I30" s="55">
        <f>D15</f>
        <v>1542.5756509500352</v>
      </c>
      <c r="J30" s="55">
        <f>D15</f>
        <v>1542.5756509500352</v>
      </c>
      <c r="K30" s="52"/>
    </row>
    <row r="31" spans="1:11" x14ac:dyDescent="0.2">
      <c r="A31" s="19"/>
      <c r="B31" s="53" t="s">
        <v>47</v>
      </c>
      <c r="C31" s="56" t="s">
        <v>48</v>
      </c>
      <c r="D31" s="51">
        <f t="shared" ref="D31:J31" si="0">D29-D30</f>
        <v>308.51513019000708</v>
      </c>
      <c r="E31" s="51">
        <f t="shared" si="0"/>
        <v>771.2878254750176</v>
      </c>
      <c r="F31" s="51">
        <f t="shared" si="0"/>
        <v>1234.0605207600283</v>
      </c>
      <c r="G31" s="51">
        <f t="shared" si="0"/>
        <v>1696.8332160450386</v>
      </c>
      <c r="H31" s="51">
        <f t="shared" si="0"/>
        <v>2159.6059113300494</v>
      </c>
      <c r="I31" s="51">
        <f t="shared" si="0"/>
        <v>2622.3786066150597</v>
      </c>
      <c r="J31" s="51">
        <f t="shared" si="0"/>
        <v>3085.1513019000704</v>
      </c>
      <c r="K31" s="52"/>
    </row>
    <row r="32" spans="1:11" ht="10.8" thickBot="1" x14ac:dyDescent="0.25">
      <c r="A32" s="19"/>
      <c r="B32" s="57"/>
      <c r="C32" s="453" t="s">
        <v>161</v>
      </c>
      <c r="D32" s="58">
        <f t="shared" ref="D32:J32" si="1">D31/100*10</f>
        <v>30.851513019000709</v>
      </c>
      <c r="E32" s="58">
        <f t="shared" si="1"/>
        <v>77.128782547501771</v>
      </c>
      <c r="F32" s="58">
        <f t="shared" si="1"/>
        <v>123.40605207600284</v>
      </c>
      <c r="G32" s="58">
        <f t="shared" si="1"/>
        <v>169.68332160450387</v>
      </c>
      <c r="H32" s="58">
        <f t="shared" si="1"/>
        <v>215.96059113300495</v>
      </c>
      <c r="I32" s="58">
        <f t="shared" si="1"/>
        <v>262.23786066150592</v>
      </c>
      <c r="J32" s="58">
        <f t="shared" si="1"/>
        <v>308.51513019000708</v>
      </c>
      <c r="K32" s="59"/>
    </row>
    <row r="33" spans="1:11" x14ac:dyDescent="0.2">
      <c r="A33" s="19"/>
      <c r="B33" s="60" t="s">
        <v>50</v>
      </c>
      <c r="C33" s="61" t="s">
        <v>51</v>
      </c>
      <c r="D33" s="62">
        <f t="shared" ref="D33:J36" si="2">D29*30</f>
        <v>55532.723434201267</v>
      </c>
      <c r="E33" s="62">
        <f t="shared" si="2"/>
        <v>69415.904292751584</v>
      </c>
      <c r="F33" s="62">
        <f t="shared" si="2"/>
        <v>83299.085151301901</v>
      </c>
      <c r="G33" s="62">
        <f t="shared" si="2"/>
        <v>97182.266009852217</v>
      </c>
      <c r="H33" s="62">
        <f t="shared" si="2"/>
        <v>111065.44686840253</v>
      </c>
      <c r="I33" s="62">
        <f t="shared" si="2"/>
        <v>124948.62772695285</v>
      </c>
      <c r="J33" s="63">
        <f t="shared" si="2"/>
        <v>138831.80858550317</v>
      </c>
      <c r="K33" s="64"/>
    </row>
    <row r="34" spans="1:11" x14ac:dyDescent="0.2">
      <c r="A34" s="19"/>
      <c r="B34" s="65" t="s">
        <v>50</v>
      </c>
      <c r="C34" s="66" t="s">
        <v>52</v>
      </c>
      <c r="D34" s="67">
        <f t="shared" si="2"/>
        <v>46277.269528501056</v>
      </c>
      <c r="E34" s="67">
        <f t="shared" si="2"/>
        <v>46277.269528501056</v>
      </c>
      <c r="F34" s="67">
        <f t="shared" si="2"/>
        <v>46277.269528501056</v>
      </c>
      <c r="G34" s="67">
        <f t="shared" si="2"/>
        <v>46277.269528501056</v>
      </c>
      <c r="H34" s="67">
        <f t="shared" si="2"/>
        <v>46277.269528501056</v>
      </c>
      <c r="I34" s="67">
        <f t="shared" si="2"/>
        <v>46277.269528501056</v>
      </c>
      <c r="J34" s="68">
        <f t="shared" si="2"/>
        <v>46277.269528501056</v>
      </c>
      <c r="K34" s="69"/>
    </row>
    <row r="35" spans="1:11" x14ac:dyDescent="0.2">
      <c r="A35" s="19"/>
      <c r="B35" s="70" t="s">
        <v>50</v>
      </c>
      <c r="C35" s="71" t="s">
        <v>53</v>
      </c>
      <c r="D35" s="72">
        <f t="shared" si="2"/>
        <v>9255.453905700213</v>
      </c>
      <c r="E35" s="72">
        <f t="shared" si="2"/>
        <v>23138.634764250528</v>
      </c>
      <c r="F35" s="72">
        <f t="shared" si="2"/>
        <v>37021.815622800852</v>
      </c>
      <c r="G35" s="72">
        <f t="shared" si="2"/>
        <v>50904.996481351161</v>
      </c>
      <c r="H35" s="72">
        <f t="shared" si="2"/>
        <v>64788.177339901478</v>
      </c>
      <c r="I35" s="72">
        <f t="shared" si="2"/>
        <v>78671.358198451795</v>
      </c>
      <c r="J35" s="73">
        <f t="shared" si="2"/>
        <v>92554.539057002112</v>
      </c>
      <c r="K35" s="74"/>
    </row>
    <row r="36" spans="1:11" ht="10.8" thickBot="1" x14ac:dyDescent="0.25">
      <c r="A36" s="19"/>
      <c r="B36" s="75" t="s">
        <v>50</v>
      </c>
      <c r="C36" s="76" t="s">
        <v>49</v>
      </c>
      <c r="D36" s="77">
        <f t="shared" si="2"/>
        <v>925.54539057002125</v>
      </c>
      <c r="E36" s="77">
        <f t="shared" si="2"/>
        <v>2313.8634764250532</v>
      </c>
      <c r="F36" s="77">
        <f t="shared" si="2"/>
        <v>3702.181562280085</v>
      </c>
      <c r="G36" s="77">
        <f t="shared" si="2"/>
        <v>5090.4996481351163</v>
      </c>
      <c r="H36" s="77">
        <f t="shared" si="2"/>
        <v>6478.8177339901486</v>
      </c>
      <c r="I36" s="77">
        <f t="shared" si="2"/>
        <v>7867.135819845178</v>
      </c>
      <c r="J36" s="77">
        <f t="shared" si="2"/>
        <v>9255.453905700213</v>
      </c>
      <c r="K36" s="78"/>
    </row>
    <row r="37" spans="1:11" x14ac:dyDescent="0.2">
      <c r="A37" s="6"/>
      <c r="B37" s="79"/>
      <c r="C37" s="80" t="s">
        <v>54</v>
      </c>
      <c r="D37" s="81">
        <f t="shared" ref="D37:J37" si="3">D31</f>
        <v>308.51513019000708</v>
      </c>
      <c r="E37" s="81">
        <f t="shared" si="3"/>
        <v>771.2878254750176</v>
      </c>
      <c r="F37" s="81">
        <f t="shared" si="3"/>
        <v>1234.0605207600283</v>
      </c>
      <c r="G37" s="81">
        <f t="shared" si="3"/>
        <v>1696.8332160450386</v>
      </c>
      <c r="H37" s="81">
        <f t="shared" si="3"/>
        <v>2159.6059113300494</v>
      </c>
      <c r="I37" s="81">
        <f t="shared" si="3"/>
        <v>2622.3786066150597</v>
      </c>
      <c r="J37" s="81">
        <f t="shared" si="3"/>
        <v>3085.1513019000704</v>
      </c>
      <c r="K37" s="82"/>
    </row>
    <row r="38" spans="1:11" ht="11.4" x14ac:dyDescent="0.2">
      <c r="A38" s="11"/>
      <c r="B38" s="83"/>
      <c r="C38" s="84" t="s">
        <v>55</v>
      </c>
      <c r="D38" s="85">
        <f t="shared" ref="D38:J38" si="4">D37/100*20</f>
        <v>61.703026038001418</v>
      </c>
      <c r="E38" s="86">
        <f t="shared" si="4"/>
        <v>154.25756509500354</v>
      </c>
      <c r="F38" s="86">
        <f t="shared" si="4"/>
        <v>246.81210415200567</v>
      </c>
      <c r="G38" s="86">
        <f t="shared" si="4"/>
        <v>339.36664320900775</v>
      </c>
      <c r="H38" s="86">
        <f t="shared" si="4"/>
        <v>431.92118226600991</v>
      </c>
      <c r="I38" s="86">
        <f t="shared" si="4"/>
        <v>524.47572132301184</v>
      </c>
      <c r="J38" s="86">
        <f t="shared" si="4"/>
        <v>617.03026038001417</v>
      </c>
      <c r="K38" s="82"/>
    </row>
    <row r="39" spans="1:11" ht="13.2" x14ac:dyDescent="0.25">
      <c r="A39" s="19"/>
      <c r="B39" s="87"/>
      <c r="C39" s="88" t="s">
        <v>56</v>
      </c>
      <c r="D39" s="85">
        <f t="shared" ref="D39:J39" si="5">D37/100*40</f>
        <v>123.40605207600284</v>
      </c>
      <c r="E39" s="86">
        <f t="shared" si="5"/>
        <v>308.51513019000708</v>
      </c>
      <c r="F39" s="86">
        <f t="shared" si="5"/>
        <v>493.62420830401135</v>
      </c>
      <c r="G39" s="86">
        <f t="shared" si="5"/>
        <v>678.7332864180155</v>
      </c>
      <c r="H39" s="86">
        <f t="shared" si="5"/>
        <v>863.84236453201981</v>
      </c>
      <c r="I39" s="86">
        <f t="shared" si="5"/>
        <v>1048.9514426460237</v>
      </c>
      <c r="J39" s="86">
        <f t="shared" si="5"/>
        <v>1234.0605207600283</v>
      </c>
      <c r="K39" s="82"/>
    </row>
    <row r="40" spans="1:11" ht="11.4" x14ac:dyDescent="0.2">
      <c r="A40" s="19"/>
      <c r="B40" s="89"/>
      <c r="C40" s="84" t="s">
        <v>57</v>
      </c>
      <c r="D40" s="85">
        <f t="shared" ref="D40:J40" si="6">D37/100*40</f>
        <v>123.40605207600284</v>
      </c>
      <c r="E40" s="86">
        <f t="shared" si="6"/>
        <v>308.51513019000708</v>
      </c>
      <c r="F40" s="86">
        <f t="shared" si="6"/>
        <v>493.62420830401135</v>
      </c>
      <c r="G40" s="86">
        <f t="shared" si="6"/>
        <v>678.7332864180155</v>
      </c>
      <c r="H40" s="86">
        <f t="shared" si="6"/>
        <v>863.84236453201981</v>
      </c>
      <c r="I40" s="86">
        <f t="shared" si="6"/>
        <v>1048.9514426460237</v>
      </c>
      <c r="J40" s="86">
        <f t="shared" si="6"/>
        <v>1234.0605207600283</v>
      </c>
      <c r="K40" s="82"/>
    </row>
    <row r="41" spans="1:11" s="96" customFormat="1" ht="11.4" x14ac:dyDescent="0.2">
      <c r="A41" s="90"/>
      <c r="B41" s="91"/>
      <c r="C41" s="92" t="s">
        <v>58</v>
      </c>
      <c r="D41" s="93">
        <f>D37/100*4</f>
        <v>12.340605207600284</v>
      </c>
      <c r="E41" s="94">
        <f>E37/100*5</f>
        <v>38.564391273750886</v>
      </c>
      <c r="F41" s="94">
        <f>F37/100*6</f>
        <v>74.043631245601702</v>
      </c>
      <c r="G41" s="94">
        <f>F37/100*7</f>
        <v>86.384236453201993</v>
      </c>
      <c r="H41" s="94">
        <f>F37/100*8</f>
        <v>98.724841660802269</v>
      </c>
      <c r="I41" s="94">
        <f>F37/100*9</f>
        <v>111.06544686840255</v>
      </c>
      <c r="J41" s="94">
        <f>F37/100*10</f>
        <v>123.40605207600284</v>
      </c>
      <c r="K41" s="95"/>
    </row>
    <row r="42" spans="1:11" ht="11.4" x14ac:dyDescent="0.2">
      <c r="A42" s="19"/>
      <c r="B42" s="89"/>
      <c r="C42" s="97" t="s">
        <v>59</v>
      </c>
      <c r="D42" s="98">
        <f t="shared" ref="D42:J42" si="7">D37+D41</f>
        <v>320.85573539760736</v>
      </c>
      <c r="E42" s="99">
        <f t="shared" si="7"/>
        <v>809.85221674876846</v>
      </c>
      <c r="F42" s="99">
        <f t="shared" si="7"/>
        <v>1308.1041520056301</v>
      </c>
      <c r="G42" s="99">
        <f t="shared" si="7"/>
        <v>1783.2174524982406</v>
      </c>
      <c r="H42" s="99">
        <f t="shared" si="7"/>
        <v>2258.3307529908516</v>
      </c>
      <c r="I42" s="99">
        <f t="shared" si="7"/>
        <v>2733.4440534834621</v>
      </c>
      <c r="J42" s="99">
        <f t="shared" si="7"/>
        <v>3208.557353976073</v>
      </c>
      <c r="K42" s="100"/>
    </row>
    <row r="43" spans="1:11" ht="11.4" x14ac:dyDescent="0.2">
      <c r="A43" s="19"/>
      <c r="B43" s="101"/>
      <c r="C43" s="102" t="s">
        <v>60</v>
      </c>
      <c r="D43" s="103">
        <f>D35*D28</f>
        <v>370.21815622800852</v>
      </c>
      <c r="E43" s="103">
        <f t="shared" ref="E43:J43" si="8">E35*E28</f>
        <v>1156.9317382125264</v>
      </c>
      <c r="F43" s="103">
        <f t="shared" si="8"/>
        <v>2221.3089373680509</v>
      </c>
      <c r="G43" s="103">
        <f t="shared" si="8"/>
        <v>3563.3497536945815</v>
      </c>
      <c r="H43" s="103">
        <f t="shared" si="8"/>
        <v>5183.0541871921187</v>
      </c>
      <c r="I43" s="103">
        <f t="shared" si="8"/>
        <v>7080.422237860661</v>
      </c>
      <c r="J43" s="103">
        <f t="shared" si="8"/>
        <v>9255.4539057002112</v>
      </c>
      <c r="K43" s="104"/>
    </row>
    <row r="44" spans="1:11" ht="11.4" x14ac:dyDescent="0.2">
      <c r="A44" s="19"/>
      <c r="B44" s="101"/>
      <c r="C44" s="102" t="s">
        <v>61</v>
      </c>
      <c r="D44" s="105">
        <f>D35+D43</f>
        <v>9625.6720619282223</v>
      </c>
      <c r="E44" s="105">
        <f t="shared" ref="E44:J44" si="9">E35+E43</f>
        <v>24295.566502463054</v>
      </c>
      <c r="F44" s="105">
        <f t="shared" si="9"/>
        <v>39243.124560168901</v>
      </c>
      <c r="G44" s="105">
        <f t="shared" si="9"/>
        <v>54468.346235045741</v>
      </c>
      <c r="H44" s="105">
        <f t="shared" si="9"/>
        <v>69971.231527093594</v>
      </c>
      <c r="I44" s="105">
        <f t="shared" si="9"/>
        <v>85751.78043631246</v>
      </c>
      <c r="J44" s="105">
        <f t="shared" si="9"/>
        <v>101809.99296270232</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110.18397506785966</v>
      </c>
      <c r="F46" s="114">
        <f>E46*C7</f>
        <v>1542.5756509500352</v>
      </c>
      <c r="G46" s="115"/>
      <c r="H46" s="114">
        <f>F46*C8</f>
        <v>46277.269528501056</v>
      </c>
      <c r="I46" s="116">
        <f>E26</f>
        <v>18510.907811400426</v>
      </c>
      <c r="J46" s="117">
        <f>F26</f>
        <v>27766.361717100634</v>
      </c>
      <c r="K46" s="19"/>
    </row>
    <row r="47" spans="1:11" ht="13.8" thickBot="1" x14ac:dyDescent="0.3">
      <c r="A47" s="118" t="str">
        <f t="shared" ref="A47:B49" si="10">A6</f>
        <v>Per Month /US$</v>
      </c>
      <c r="B47" s="119">
        <f t="shared" si="10"/>
        <v>156.57142857142858</v>
      </c>
      <c r="C47" s="27">
        <v>1</v>
      </c>
      <c r="D47" s="120"/>
      <c r="E47" s="121"/>
      <c r="F47" s="121"/>
      <c r="G47" s="122"/>
      <c r="H47" s="123" t="s">
        <v>11</v>
      </c>
      <c r="I47" s="124" t="s">
        <v>20</v>
      </c>
      <c r="J47" s="124" t="s">
        <v>13</v>
      </c>
      <c r="K47" s="25"/>
    </row>
    <row r="48" spans="1:11" ht="13.8" thickBot="1" x14ac:dyDescent="0.3">
      <c r="A48" s="118" t="str">
        <f t="shared" si="10"/>
        <v>Per Year /US$</v>
      </c>
      <c r="B48" s="119">
        <f t="shared" si="10"/>
        <v>2192</v>
      </c>
      <c r="C48" s="27">
        <v>14</v>
      </c>
      <c r="D48" s="125"/>
      <c r="E48" s="126"/>
      <c r="F48" s="126"/>
      <c r="G48" s="126"/>
      <c r="H48" s="127"/>
      <c r="I48" s="127"/>
      <c r="J48" s="127"/>
      <c r="K48" s="44"/>
    </row>
    <row r="49" spans="1:11" ht="13.8" thickBot="1" x14ac:dyDescent="0.3">
      <c r="A49" s="118" t="str">
        <f t="shared" si="10"/>
        <v>Per 30 Years /US$</v>
      </c>
      <c r="B49" s="119">
        <f t="shared" si="10"/>
        <v>65760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66.110385040715798</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19.833115512214739</v>
      </c>
      <c r="E52" s="39">
        <f>F10/100*15</f>
        <v>9.9165577561073697</v>
      </c>
      <c r="F52" s="39">
        <f>F10/100*10</f>
        <v>6.6110385040715798</v>
      </c>
      <c r="G52" s="39">
        <f>F10/100*15</f>
        <v>9.9165577561073697</v>
      </c>
      <c r="H52" s="39">
        <f>F10/100*8</f>
        <v>5.2888308032572642</v>
      </c>
      <c r="I52" s="39">
        <f>F10/100*6</f>
        <v>3.9666231024429481</v>
      </c>
      <c r="J52" s="39">
        <f>F10/100*6</f>
        <v>3.9666231024429481</v>
      </c>
      <c r="K52" s="39">
        <f>F10/100*10</f>
        <v>6.6110385040715798</v>
      </c>
    </row>
    <row r="53" spans="1:11" x14ac:dyDescent="0.2">
      <c r="A53" s="138"/>
      <c r="B53" s="139"/>
      <c r="C53" s="38" t="s">
        <v>26</v>
      </c>
      <c r="D53" s="39">
        <f t="shared" ref="D53:K53" si="11">D52*2</f>
        <v>39.666231024429479</v>
      </c>
      <c r="E53" s="39">
        <f t="shared" si="11"/>
        <v>19.833115512214739</v>
      </c>
      <c r="F53" s="39">
        <f t="shared" si="11"/>
        <v>13.22207700814316</v>
      </c>
      <c r="G53" s="39">
        <f t="shared" si="11"/>
        <v>19.833115512214739</v>
      </c>
      <c r="H53" s="39">
        <f t="shared" si="11"/>
        <v>10.577661606514528</v>
      </c>
      <c r="I53" s="39">
        <f t="shared" si="11"/>
        <v>7.9332462048858963</v>
      </c>
      <c r="J53" s="39">
        <f t="shared" si="11"/>
        <v>7.9332462048858963</v>
      </c>
      <c r="K53" s="39">
        <f t="shared" si="11"/>
        <v>13.22207700814316</v>
      </c>
    </row>
    <row r="54" spans="1:11" x14ac:dyDescent="0.2">
      <c r="A54" s="138"/>
      <c r="B54" s="139"/>
      <c r="C54" s="38" t="s">
        <v>27</v>
      </c>
      <c r="D54" s="39">
        <f t="shared" ref="D54:K54" si="12">D52*3</f>
        <v>59.499346536644218</v>
      </c>
      <c r="E54" s="39">
        <f t="shared" si="12"/>
        <v>29.749673268322109</v>
      </c>
      <c r="F54" s="39">
        <f t="shared" si="12"/>
        <v>19.833115512214739</v>
      </c>
      <c r="G54" s="39">
        <f t="shared" si="12"/>
        <v>29.749673268322109</v>
      </c>
      <c r="H54" s="39">
        <f t="shared" si="12"/>
        <v>15.866492409771793</v>
      </c>
      <c r="I54" s="39">
        <f t="shared" si="12"/>
        <v>11.899869307328844</v>
      </c>
      <c r="J54" s="39">
        <f t="shared" si="12"/>
        <v>11.899869307328844</v>
      </c>
      <c r="K54" s="39">
        <f t="shared" si="12"/>
        <v>19.833115512214739</v>
      </c>
    </row>
    <row r="55" spans="1:11" x14ac:dyDescent="0.2">
      <c r="A55" s="138"/>
      <c r="B55" s="139"/>
      <c r="C55" s="38" t="s">
        <v>28</v>
      </c>
      <c r="D55" s="39">
        <f t="shared" ref="D55:K55" si="13">D52*6</f>
        <v>118.99869307328844</v>
      </c>
      <c r="E55" s="39">
        <f t="shared" si="13"/>
        <v>59.499346536644218</v>
      </c>
      <c r="F55" s="39">
        <f t="shared" si="13"/>
        <v>39.666231024429479</v>
      </c>
      <c r="G55" s="39">
        <f t="shared" si="13"/>
        <v>59.499346536644218</v>
      </c>
      <c r="H55" s="39">
        <f t="shared" si="13"/>
        <v>31.732984819543585</v>
      </c>
      <c r="I55" s="39">
        <f t="shared" si="13"/>
        <v>23.799738614657688</v>
      </c>
      <c r="J55" s="39">
        <f t="shared" si="13"/>
        <v>23.799738614657688</v>
      </c>
      <c r="K55" s="39">
        <f t="shared" si="13"/>
        <v>39.666231024429479</v>
      </c>
    </row>
    <row r="56" spans="1:11" x14ac:dyDescent="0.2">
      <c r="A56" s="138"/>
      <c r="B56" s="139"/>
      <c r="C56" s="38" t="s">
        <v>29</v>
      </c>
      <c r="D56" s="39">
        <f t="shared" ref="D56:K56" si="14">D52*12</f>
        <v>237.99738614657687</v>
      </c>
      <c r="E56" s="39">
        <f t="shared" si="14"/>
        <v>118.99869307328844</v>
      </c>
      <c r="F56" s="39">
        <f t="shared" si="14"/>
        <v>79.332462048858957</v>
      </c>
      <c r="G56" s="39">
        <f t="shared" si="14"/>
        <v>118.99869307328844</v>
      </c>
      <c r="H56" s="39">
        <f t="shared" si="14"/>
        <v>63.46596963908717</v>
      </c>
      <c r="I56" s="39">
        <f t="shared" si="14"/>
        <v>47.599477229315376</v>
      </c>
      <c r="J56" s="39">
        <f t="shared" si="14"/>
        <v>47.599477229315376</v>
      </c>
      <c r="K56" s="39">
        <f t="shared" si="14"/>
        <v>79.332462048858957</v>
      </c>
    </row>
    <row r="57" spans="1:11" x14ac:dyDescent="0.2">
      <c r="A57" s="138"/>
      <c r="B57" s="139"/>
      <c r="C57" s="40" t="s">
        <v>30</v>
      </c>
      <c r="D57" s="140">
        <f t="shared" ref="D57:K57" si="15">D52*14</f>
        <v>277.66361717100636</v>
      </c>
      <c r="E57" s="140">
        <f t="shared" si="15"/>
        <v>138.83180858550318</v>
      </c>
      <c r="F57" s="140">
        <f t="shared" si="15"/>
        <v>92.554539057002117</v>
      </c>
      <c r="G57" s="140">
        <f t="shared" si="15"/>
        <v>138.83180858550318</v>
      </c>
      <c r="H57" s="140">
        <f t="shared" si="15"/>
        <v>74.043631245601702</v>
      </c>
      <c r="I57" s="140">
        <f t="shared" si="15"/>
        <v>55.532723434201273</v>
      </c>
      <c r="J57" s="140">
        <f t="shared" si="15"/>
        <v>55.532723434201273</v>
      </c>
      <c r="K57" s="140">
        <f t="shared" si="15"/>
        <v>92.554539057002117</v>
      </c>
    </row>
    <row r="58" spans="1:11" x14ac:dyDescent="0.2">
      <c r="A58" s="138"/>
      <c r="B58" s="139"/>
      <c r="C58" s="38" t="s">
        <v>31</v>
      </c>
      <c r="D58" s="39">
        <f t="shared" ref="D58:K58" si="16">D57*2</f>
        <v>555.32723434201273</v>
      </c>
      <c r="E58" s="39">
        <f t="shared" si="16"/>
        <v>277.66361717100636</v>
      </c>
      <c r="F58" s="39">
        <f t="shared" si="16"/>
        <v>185.10907811400423</v>
      </c>
      <c r="G58" s="39">
        <f t="shared" si="16"/>
        <v>277.66361717100636</v>
      </c>
      <c r="H58" s="39">
        <f t="shared" si="16"/>
        <v>148.0872624912034</v>
      </c>
      <c r="I58" s="39">
        <f t="shared" si="16"/>
        <v>111.06544686840255</v>
      </c>
      <c r="J58" s="39">
        <f t="shared" si="16"/>
        <v>111.06544686840255</v>
      </c>
      <c r="K58" s="39">
        <f t="shared" si="16"/>
        <v>185.10907811400423</v>
      </c>
    </row>
    <row r="59" spans="1:11" x14ac:dyDescent="0.2">
      <c r="A59" s="138"/>
      <c r="B59" s="139"/>
      <c r="C59" s="38" t="s">
        <v>32</v>
      </c>
      <c r="D59" s="39">
        <f t="shared" ref="D59:K59" si="17">D58+D57</f>
        <v>832.99085151301915</v>
      </c>
      <c r="E59" s="39">
        <f t="shared" si="17"/>
        <v>416.49542575650958</v>
      </c>
      <c r="F59" s="39">
        <f t="shared" si="17"/>
        <v>277.66361717100636</v>
      </c>
      <c r="G59" s="39">
        <f t="shared" si="17"/>
        <v>416.49542575650958</v>
      </c>
      <c r="H59" s="39">
        <f t="shared" si="17"/>
        <v>222.13089373680509</v>
      </c>
      <c r="I59" s="39">
        <f t="shared" si="17"/>
        <v>166.59817030260382</v>
      </c>
      <c r="J59" s="39">
        <f t="shared" si="17"/>
        <v>166.59817030260382</v>
      </c>
      <c r="K59" s="39">
        <f t="shared" si="17"/>
        <v>277.66361717100636</v>
      </c>
    </row>
    <row r="60" spans="1:11" x14ac:dyDescent="0.2">
      <c r="A60" s="138"/>
      <c r="B60" s="139"/>
      <c r="C60" s="38" t="s">
        <v>33</v>
      </c>
      <c r="D60" s="39">
        <f>D58+D58</f>
        <v>1110.6544686840255</v>
      </c>
      <c r="E60" s="39">
        <f t="shared" ref="E60:K60" si="18">E59+E57</f>
        <v>555.32723434201273</v>
      </c>
      <c r="F60" s="39">
        <f t="shared" si="18"/>
        <v>370.21815622800847</v>
      </c>
      <c r="G60" s="39">
        <f t="shared" si="18"/>
        <v>555.32723434201273</v>
      </c>
      <c r="H60" s="39">
        <f t="shared" si="18"/>
        <v>296.17452498240681</v>
      </c>
      <c r="I60" s="39">
        <f t="shared" si="18"/>
        <v>222.13089373680509</v>
      </c>
      <c r="J60" s="39">
        <f t="shared" si="18"/>
        <v>222.13089373680509</v>
      </c>
      <c r="K60" s="39">
        <f t="shared" si="18"/>
        <v>370.21815622800847</v>
      </c>
    </row>
    <row r="61" spans="1:11" x14ac:dyDescent="0.2">
      <c r="A61" s="138"/>
      <c r="B61" s="139"/>
      <c r="C61" s="38" t="s">
        <v>34</v>
      </c>
      <c r="D61" s="39">
        <f>D59+D58</f>
        <v>1388.3180858550318</v>
      </c>
      <c r="E61" s="39">
        <f t="shared" ref="E61:K61" si="19">E60+E57</f>
        <v>694.15904292751588</v>
      </c>
      <c r="F61" s="39">
        <f t="shared" si="19"/>
        <v>462.77269528501057</v>
      </c>
      <c r="G61" s="39">
        <f t="shared" si="19"/>
        <v>694.15904292751588</v>
      </c>
      <c r="H61" s="39">
        <f t="shared" si="19"/>
        <v>370.21815622800852</v>
      </c>
      <c r="I61" s="39">
        <f t="shared" si="19"/>
        <v>277.66361717100636</v>
      </c>
      <c r="J61" s="39">
        <f t="shared" si="19"/>
        <v>277.66361717100636</v>
      </c>
      <c r="K61" s="39">
        <f t="shared" si="19"/>
        <v>462.77269528501057</v>
      </c>
    </row>
    <row r="62" spans="1:11" x14ac:dyDescent="0.2">
      <c r="A62" s="138"/>
      <c r="B62" s="139"/>
      <c r="C62" s="38" t="s">
        <v>35</v>
      </c>
      <c r="D62" s="39">
        <f>D59+D59</f>
        <v>1665.9817030260383</v>
      </c>
      <c r="E62" s="39">
        <f t="shared" ref="E62:K62" si="20">E61+E57</f>
        <v>832.99085151301904</v>
      </c>
      <c r="F62" s="39">
        <f t="shared" si="20"/>
        <v>555.32723434201273</v>
      </c>
      <c r="G62" s="39">
        <f t="shared" si="20"/>
        <v>832.99085151301904</v>
      </c>
      <c r="H62" s="39">
        <f t="shared" si="20"/>
        <v>444.26178747361024</v>
      </c>
      <c r="I62" s="39">
        <f t="shared" si="20"/>
        <v>333.19634060520764</v>
      </c>
      <c r="J62" s="39">
        <f t="shared" si="20"/>
        <v>333.19634060520764</v>
      </c>
      <c r="K62" s="39">
        <f t="shared" si="20"/>
        <v>555.32723434201273</v>
      </c>
    </row>
    <row r="63" spans="1:11" x14ac:dyDescent="0.2">
      <c r="A63" s="138"/>
      <c r="B63" s="139"/>
      <c r="C63" s="38" t="s">
        <v>36</v>
      </c>
      <c r="D63" s="39">
        <f>D59+D60</f>
        <v>1943.6453201970446</v>
      </c>
      <c r="E63" s="39">
        <f t="shared" ref="E63:K63" si="21">E62+E57</f>
        <v>971.82266009852219</v>
      </c>
      <c r="F63" s="39">
        <f t="shared" si="21"/>
        <v>647.88177339901483</v>
      </c>
      <c r="G63" s="39">
        <f t="shared" si="21"/>
        <v>971.82266009852219</v>
      </c>
      <c r="H63" s="39">
        <f t="shared" si="21"/>
        <v>518.30541871921196</v>
      </c>
      <c r="I63" s="39">
        <f t="shared" si="21"/>
        <v>388.72906403940891</v>
      </c>
      <c r="J63" s="39">
        <f t="shared" si="21"/>
        <v>388.72906403940891</v>
      </c>
      <c r="K63" s="39">
        <f t="shared" si="21"/>
        <v>647.88177339901483</v>
      </c>
    </row>
    <row r="64" spans="1:11" x14ac:dyDescent="0.2">
      <c r="A64" s="138"/>
      <c r="B64" s="139"/>
      <c r="C64" s="38" t="s">
        <v>37</v>
      </c>
      <c r="D64" s="39">
        <f t="shared" ref="D64:K64" si="22">D63+D57</f>
        <v>2221.3089373680509</v>
      </c>
      <c r="E64" s="39">
        <f t="shared" si="22"/>
        <v>1110.6544686840255</v>
      </c>
      <c r="F64" s="39">
        <f t="shared" si="22"/>
        <v>740.43631245601694</v>
      </c>
      <c r="G64" s="39">
        <f t="shared" si="22"/>
        <v>1110.6544686840255</v>
      </c>
      <c r="H64" s="39">
        <f t="shared" si="22"/>
        <v>592.34904996481362</v>
      </c>
      <c r="I64" s="39">
        <f t="shared" si="22"/>
        <v>444.26178747361018</v>
      </c>
      <c r="J64" s="39">
        <f t="shared" si="22"/>
        <v>444.26178747361018</v>
      </c>
      <c r="K64" s="39">
        <f t="shared" si="22"/>
        <v>740.43631245601694</v>
      </c>
    </row>
    <row r="65" spans="1:11" x14ac:dyDescent="0.2">
      <c r="A65" s="138"/>
      <c r="B65" s="139"/>
      <c r="C65" s="38" t="s">
        <v>38</v>
      </c>
      <c r="D65" s="39">
        <f t="shared" ref="D65:K65" si="23">D64+D57</f>
        <v>2498.9725545390575</v>
      </c>
      <c r="E65" s="39">
        <f t="shared" si="23"/>
        <v>1249.4862772695287</v>
      </c>
      <c r="F65" s="39">
        <f t="shared" si="23"/>
        <v>832.99085151301904</v>
      </c>
      <c r="G65" s="39">
        <f t="shared" si="23"/>
        <v>1249.4862772695287</v>
      </c>
      <c r="H65" s="39">
        <f t="shared" si="23"/>
        <v>666.39268121041528</v>
      </c>
      <c r="I65" s="39">
        <f t="shared" si="23"/>
        <v>499.79451090781146</v>
      </c>
      <c r="J65" s="39">
        <f t="shared" si="23"/>
        <v>499.79451090781146</v>
      </c>
      <c r="K65" s="39">
        <f t="shared" si="23"/>
        <v>832.99085151301904</v>
      </c>
    </row>
    <row r="66" spans="1:11" x14ac:dyDescent="0.2">
      <c r="A66" s="138"/>
      <c r="B66" s="139"/>
      <c r="C66" s="38" t="s">
        <v>39</v>
      </c>
      <c r="D66" s="39">
        <f t="shared" ref="D66:K66" si="24">D65+D57</f>
        <v>2776.636171710064</v>
      </c>
      <c r="E66" s="39">
        <f t="shared" si="24"/>
        <v>1388.318085855032</v>
      </c>
      <c r="F66" s="39">
        <f t="shared" si="24"/>
        <v>925.54539057002114</v>
      </c>
      <c r="G66" s="39">
        <f t="shared" si="24"/>
        <v>1388.318085855032</v>
      </c>
      <c r="H66" s="39">
        <f t="shared" si="24"/>
        <v>740.43631245601694</v>
      </c>
      <c r="I66" s="39">
        <f t="shared" si="24"/>
        <v>555.32723434201273</v>
      </c>
      <c r="J66" s="39">
        <f t="shared" si="24"/>
        <v>555.32723434201273</v>
      </c>
      <c r="K66" s="39">
        <f t="shared" si="24"/>
        <v>925.54539057002114</v>
      </c>
    </row>
    <row r="67" spans="1:11" x14ac:dyDescent="0.2">
      <c r="A67" s="138"/>
      <c r="B67" s="139"/>
      <c r="C67" s="38" t="s">
        <v>40</v>
      </c>
      <c r="D67" s="39">
        <f t="shared" ref="D67:K67" si="25">D66*2</f>
        <v>5553.272343420128</v>
      </c>
      <c r="E67" s="39">
        <f t="shared" si="25"/>
        <v>2776.636171710064</v>
      </c>
      <c r="F67" s="39">
        <f t="shared" si="25"/>
        <v>1851.0907811400423</v>
      </c>
      <c r="G67" s="39">
        <f t="shared" si="25"/>
        <v>2776.636171710064</v>
      </c>
      <c r="H67" s="39">
        <f t="shared" si="25"/>
        <v>1480.8726249120339</v>
      </c>
      <c r="I67" s="39">
        <f t="shared" si="25"/>
        <v>1110.6544686840255</v>
      </c>
      <c r="J67" s="39">
        <f t="shared" si="25"/>
        <v>1110.6544686840255</v>
      </c>
      <c r="K67" s="39">
        <f t="shared" si="25"/>
        <v>1851.0907811400423</v>
      </c>
    </row>
    <row r="68" spans="1:11" x14ac:dyDescent="0.2">
      <c r="A68" s="130"/>
      <c r="B68" s="106"/>
      <c r="C68" s="42" t="s">
        <v>41</v>
      </c>
      <c r="D68" s="39">
        <f t="shared" ref="D68:K68" si="26">D67+D66</f>
        <v>8329.9085151301915</v>
      </c>
      <c r="E68" s="39">
        <f t="shared" si="26"/>
        <v>4164.9542575650958</v>
      </c>
      <c r="F68" s="39">
        <f t="shared" si="26"/>
        <v>2776.6361717100635</v>
      </c>
      <c r="G68" s="39">
        <f t="shared" si="26"/>
        <v>4164.9542575650958</v>
      </c>
      <c r="H68" s="39">
        <f t="shared" si="26"/>
        <v>2221.3089373680509</v>
      </c>
      <c r="I68" s="39">
        <f t="shared" si="26"/>
        <v>1665.9817030260383</v>
      </c>
      <c r="J68" s="39">
        <f t="shared" si="26"/>
        <v>1665.9817030260383</v>
      </c>
      <c r="K68" s="39">
        <f t="shared" si="26"/>
        <v>2776.6361717100635</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57CD3-9B52-4FCB-950B-CFD9B2A0FB98}">
  <dimension ref="A1:K110"/>
  <sheetViews>
    <sheetView topLeftCell="A36" workbookViewId="0">
      <selection activeCell="G52" sqref="G52"/>
    </sheetView>
  </sheetViews>
  <sheetFormatPr defaultColWidth="9" defaultRowHeight="10.199999999999999" x14ac:dyDescent="0.2"/>
  <cols>
    <col min="1" max="1" width="13.44140625" style="281" customWidth="1"/>
    <col min="2" max="2" width="13.109375" style="281" customWidth="1"/>
    <col min="3" max="3" width="15.33203125" style="281" customWidth="1"/>
    <col min="4" max="4" width="16.6640625" style="333" customWidth="1"/>
    <col min="5" max="5" width="15" style="333" customWidth="1"/>
    <col min="6" max="6" width="15.44140625" style="333" bestFit="1" customWidth="1"/>
    <col min="7" max="7" width="14.5546875" style="333" bestFit="1" customWidth="1"/>
    <col min="8" max="8" width="16.44140625" style="281" bestFit="1" customWidth="1"/>
    <col min="9" max="10" width="14.5546875" style="281" bestFit="1" customWidth="1"/>
    <col min="11" max="11" width="14.33203125" style="281" customWidth="1"/>
    <col min="12" max="16384" width="9" style="281"/>
  </cols>
  <sheetData>
    <row r="1" spans="1:11" ht="18" thickBot="1" x14ac:dyDescent="0.35">
      <c r="A1" s="273" t="s">
        <v>194</v>
      </c>
      <c r="B1" s="274"/>
      <c r="C1" s="275"/>
      <c r="D1" s="276" t="str">
        <f>'Simple Explain'!C1</f>
        <v>The FUTURO-Plan 2001 to 2025 - 1 x 14 x 30 for</v>
      </c>
      <c r="E1" s="277"/>
      <c r="F1" s="277"/>
      <c r="G1" s="278" t="str">
        <f>A10</f>
        <v>GDP (PPP) USD</v>
      </c>
      <c r="H1" s="279"/>
      <c r="I1" s="279"/>
      <c r="J1" s="280"/>
    </row>
    <row r="2" spans="1:11" ht="11.4" x14ac:dyDescent="0.2">
      <c r="C2" s="282" t="s">
        <v>0</v>
      </c>
      <c r="D2" s="283"/>
      <c r="E2" s="283"/>
      <c r="F2" s="283"/>
      <c r="G2" s="283"/>
      <c r="H2" s="283"/>
      <c r="I2" s="284"/>
      <c r="J2" s="285"/>
    </row>
    <row r="3" spans="1:11" ht="16.350000000000001" customHeight="1" thickBot="1" x14ac:dyDescent="0.35">
      <c r="B3" s="286" t="s">
        <v>83</v>
      </c>
      <c r="C3" s="287"/>
      <c r="D3" s="288" t="s">
        <v>1</v>
      </c>
      <c r="E3" s="288"/>
      <c r="F3" s="288"/>
      <c r="G3" s="288"/>
      <c r="H3" s="288"/>
      <c r="I3" s="288"/>
      <c r="J3" s="289"/>
    </row>
    <row r="4" spans="1:11" ht="15" thickBot="1" x14ac:dyDescent="0.35">
      <c r="A4"/>
      <c r="B4"/>
      <c r="C4" s="876">
        <v>2025</v>
      </c>
      <c r="D4" s="268" t="s">
        <v>2</v>
      </c>
      <c r="E4" s="268" t="s">
        <v>171</v>
      </c>
      <c r="F4" s="268" t="s">
        <v>144</v>
      </c>
      <c r="G4" s="293" t="s">
        <v>5</v>
      </c>
      <c r="H4" s="294" t="s">
        <v>145</v>
      </c>
      <c r="I4" s="294" t="s">
        <v>146</v>
      </c>
      <c r="J4" s="294"/>
      <c r="K4" s="295"/>
    </row>
    <row r="5" spans="1:11" ht="13.8" thickBot="1" x14ac:dyDescent="0.3">
      <c r="A5" s="296"/>
      <c r="B5" s="296"/>
      <c r="C5" s="297" t="s">
        <v>8</v>
      </c>
      <c r="D5" s="518">
        <v>1</v>
      </c>
      <c r="E5" s="269">
        <f>D5*C6</f>
        <v>3989.0714285714284</v>
      </c>
      <c r="F5" s="269">
        <f>E5*14</f>
        <v>55847</v>
      </c>
      <c r="G5" s="270">
        <v>1</v>
      </c>
      <c r="H5" s="269">
        <f>F5*30</f>
        <v>1675410</v>
      </c>
      <c r="I5" s="298">
        <f>E26</f>
        <v>670164</v>
      </c>
      <c r="J5" s="299">
        <f>F26</f>
        <v>1005246</v>
      </c>
      <c r="K5" s="300"/>
    </row>
    <row r="6" spans="1:11" ht="15.6" x14ac:dyDescent="0.3">
      <c r="A6" s="301" t="s">
        <v>9</v>
      </c>
      <c r="B6" s="302">
        <f>D5*C6</f>
        <v>3989.0714285714284</v>
      </c>
      <c r="C6" s="303">
        <f>B7/C7</f>
        <v>3989.0714285714284</v>
      </c>
      <c r="D6" s="304" t="s">
        <v>10</v>
      </c>
      <c r="E6" s="305"/>
      <c r="F6" s="305"/>
      <c r="G6" s="1009" t="e" vm="1">
        <v>#VALUE!</v>
      </c>
      <c r="H6" s="271" t="s">
        <v>11</v>
      </c>
      <c r="I6" s="272" t="s">
        <v>12</v>
      </c>
      <c r="J6" s="272" t="s">
        <v>13</v>
      </c>
      <c r="K6" s="306"/>
    </row>
    <row r="7" spans="1:11" ht="14.4" x14ac:dyDescent="0.3">
      <c r="A7" s="307" t="s">
        <v>14</v>
      </c>
      <c r="B7" s="308">
        <f>55847</f>
        <v>55847</v>
      </c>
      <c r="C7" s="27">
        <v>14</v>
      </c>
      <c r="D7" s="309"/>
      <c r="E7" s="310"/>
      <c r="F7" s="309"/>
      <c r="G7" s="310" cm="1">
        <f t="array" aca="1" ref="G7" ca="1">_FV(G6,"Price")</f>
        <v>1.0319</v>
      </c>
      <c r="H7" s="309"/>
      <c r="I7" s="311"/>
      <c r="J7" s="309"/>
      <c r="K7" s="310"/>
    </row>
    <row r="8" spans="1:11" ht="13.8" thickBot="1" x14ac:dyDescent="0.3">
      <c r="A8" s="312" t="s">
        <v>15</v>
      </c>
      <c r="B8" s="313">
        <f>B7*C8</f>
        <v>1675410</v>
      </c>
      <c r="C8" s="33">
        <v>30</v>
      </c>
      <c r="D8" s="515" t="s">
        <v>147</v>
      </c>
      <c r="E8" s="314"/>
      <c r="F8" s="314"/>
      <c r="G8" s="315"/>
      <c r="H8" s="515" t="s">
        <v>148</v>
      </c>
      <c r="I8" s="314"/>
      <c r="J8" s="314"/>
      <c r="K8" s="314"/>
    </row>
    <row r="9" spans="1:11" x14ac:dyDescent="0.2">
      <c r="A9" s="316"/>
      <c r="C9" s="317" t="s">
        <v>18</v>
      </c>
      <c r="D9" s="318" t="s">
        <v>19</v>
      </c>
      <c r="E9" s="319" t="s">
        <v>12</v>
      </c>
      <c r="F9" s="320" t="s">
        <v>13</v>
      </c>
      <c r="G9" s="321" t="s">
        <v>18</v>
      </c>
      <c r="H9" s="318" t="s">
        <v>21</v>
      </c>
      <c r="I9" s="318" t="s">
        <v>22</v>
      </c>
      <c r="J9" s="318" t="s">
        <v>23</v>
      </c>
      <c r="K9" s="318" t="s">
        <v>24</v>
      </c>
    </row>
    <row r="10" spans="1:11" ht="10.8" x14ac:dyDescent="0.2">
      <c r="A10" s="1178" t="s">
        <v>185</v>
      </c>
      <c r="B10" s="1179" t="s">
        <v>195</v>
      </c>
      <c r="C10" s="1177" t="s">
        <v>25</v>
      </c>
      <c r="D10" s="212">
        <f>E5</f>
        <v>3989.0714285714284</v>
      </c>
      <c r="E10" s="213">
        <f>D10/100*40</f>
        <v>1595.6285714285714</v>
      </c>
      <c r="F10" s="239">
        <f>D10/100*60</f>
        <v>2393.4428571428571</v>
      </c>
      <c r="G10" s="240" t="s">
        <v>25</v>
      </c>
      <c r="H10" s="212">
        <f>E10/100*35</f>
        <v>558.47</v>
      </c>
      <c r="I10" s="213">
        <f>E10/100*10</f>
        <v>159.56285714285715</v>
      </c>
      <c r="J10" s="213">
        <f>E10/100*10</f>
        <v>159.56285714285715</v>
      </c>
      <c r="K10" s="213">
        <f>E10/100*45</f>
        <v>718.0328571428571</v>
      </c>
    </row>
    <row r="11" spans="1:11" ht="10.8" x14ac:dyDescent="0.2">
      <c r="A11" s="1180" t="s">
        <v>157</v>
      </c>
      <c r="B11" s="1179" t="s">
        <v>196</v>
      </c>
      <c r="C11" s="1177" t="s">
        <v>26</v>
      </c>
      <c r="D11" s="212">
        <f>D10*2</f>
        <v>7978.1428571428569</v>
      </c>
      <c r="E11" s="213">
        <f>E10*2</f>
        <v>3191.2571428571428</v>
      </c>
      <c r="F11" s="239">
        <f>F10*2</f>
        <v>4786.8857142857141</v>
      </c>
      <c r="G11" s="240" t="s">
        <v>26</v>
      </c>
      <c r="H11" s="212">
        <f>H10*2</f>
        <v>1116.94</v>
      </c>
      <c r="I11" s="213">
        <f>I10*2</f>
        <v>319.12571428571431</v>
      </c>
      <c r="J11" s="213">
        <f>J10*2</f>
        <v>319.12571428571431</v>
      </c>
      <c r="K11" s="213">
        <f>K10*2</f>
        <v>1436.0657142857142</v>
      </c>
    </row>
    <row r="12" spans="1:11" ht="14.4" x14ac:dyDescent="0.3">
      <c r="A12" s="322"/>
      <c r="B12" s="876">
        <v>2025</v>
      </c>
      <c r="C12" s="323" t="s">
        <v>27</v>
      </c>
      <c r="D12" s="212">
        <f>D10*3</f>
        <v>11967.214285714286</v>
      </c>
      <c r="E12" s="213">
        <f>E10*3</f>
        <v>4786.8857142857141</v>
      </c>
      <c r="F12" s="239">
        <f>F10*3</f>
        <v>7180.3285714285712</v>
      </c>
      <c r="G12" s="240" t="s">
        <v>27</v>
      </c>
      <c r="H12" s="212">
        <f>H10*3</f>
        <v>1675.41</v>
      </c>
      <c r="I12" s="213">
        <f>I10*3</f>
        <v>478.68857142857144</v>
      </c>
      <c r="J12" s="213">
        <f>J10*3</f>
        <v>478.68857142857144</v>
      </c>
      <c r="K12" s="213">
        <f>K10*3</f>
        <v>2154.0985714285712</v>
      </c>
    </row>
    <row r="13" spans="1:11" x14ac:dyDescent="0.2">
      <c r="C13" s="323" t="s">
        <v>28</v>
      </c>
      <c r="D13" s="212">
        <f>D10*6</f>
        <v>23934.428571428572</v>
      </c>
      <c r="E13" s="213">
        <f>E10*6</f>
        <v>9573.7714285714283</v>
      </c>
      <c r="F13" s="239">
        <f>F10*6</f>
        <v>14360.657142857142</v>
      </c>
      <c r="G13" s="240" t="s">
        <v>28</v>
      </c>
      <c r="H13" s="212">
        <f>H10*6</f>
        <v>3350.82</v>
      </c>
      <c r="I13" s="213">
        <f>I10*6</f>
        <v>957.37714285714287</v>
      </c>
      <c r="J13" s="213">
        <f>J10*6</f>
        <v>957.37714285714287</v>
      </c>
      <c r="K13" s="213">
        <f>K10*6</f>
        <v>4308.1971428571424</v>
      </c>
    </row>
    <row r="14" spans="1:11" x14ac:dyDescent="0.2">
      <c r="A14" s="324"/>
      <c r="B14" s="324"/>
      <c r="C14" s="323" t="s">
        <v>29</v>
      </c>
      <c r="D14" s="212">
        <f>D10*12</f>
        <v>47868.857142857145</v>
      </c>
      <c r="E14" s="213">
        <f>E10*12</f>
        <v>19147.542857142857</v>
      </c>
      <c r="F14" s="239">
        <f>F10*12</f>
        <v>28721.314285714285</v>
      </c>
      <c r="G14" s="240" t="s">
        <v>29</v>
      </c>
      <c r="H14" s="212">
        <f>H10*12</f>
        <v>6701.64</v>
      </c>
      <c r="I14" s="213">
        <f>I10*12</f>
        <v>1914.7542857142857</v>
      </c>
      <c r="J14" s="213">
        <f>J10*12</f>
        <v>1914.7542857142857</v>
      </c>
      <c r="K14" s="213">
        <f>K10*12</f>
        <v>8616.3942857142847</v>
      </c>
    </row>
    <row r="15" spans="1:11" x14ac:dyDescent="0.2">
      <c r="A15" s="324"/>
      <c r="B15" s="325"/>
      <c r="C15" s="326" t="s">
        <v>30</v>
      </c>
      <c r="D15" s="241">
        <f>D10*14</f>
        <v>55847</v>
      </c>
      <c r="E15" s="242">
        <f>E10*14</f>
        <v>22338.799999999999</v>
      </c>
      <c r="F15" s="243">
        <f>F10*14</f>
        <v>33508.199999999997</v>
      </c>
      <c r="G15" s="244" t="s">
        <v>30</v>
      </c>
      <c r="H15" s="241">
        <f>H10*14</f>
        <v>7818.58</v>
      </c>
      <c r="I15" s="242">
        <f>I10*14</f>
        <v>2233.88</v>
      </c>
      <c r="J15" s="242">
        <f>J10*14</f>
        <v>2233.88</v>
      </c>
      <c r="K15" s="242">
        <f>K10*14</f>
        <v>10052.459999999999</v>
      </c>
    </row>
    <row r="16" spans="1:11" ht="12.9" customHeight="1" x14ac:dyDescent="0.2">
      <c r="A16" s="324"/>
      <c r="B16" s="327"/>
      <c r="C16" s="240" t="s">
        <v>31</v>
      </c>
      <c r="D16" s="212">
        <f>D15*2</f>
        <v>111694</v>
      </c>
      <c r="E16" s="213">
        <f>E15*2</f>
        <v>44677.599999999999</v>
      </c>
      <c r="F16" s="239">
        <f>F15*2</f>
        <v>67016.399999999994</v>
      </c>
      <c r="G16" s="240" t="s">
        <v>31</v>
      </c>
      <c r="H16" s="212">
        <f>H15*2</f>
        <v>15637.16</v>
      </c>
      <c r="I16" s="213">
        <f>I15*2</f>
        <v>4467.76</v>
      </c>
      <c r="J16" s="213">
        <f>J15*2</f>
        <v>4467.76</v>
      </c>
      <c r="K16" s="213">
        <f>K15*2</f>
        <v>20104.919999999998</v>
      </c>
    </row>
    <row r="17" spans="2:11" x14ac:dyDescent="0.2">
      <c r="C17" s="240" t="s">
        <v>32</v>
      </c>
      <c r="D17" s="212">
        <f>D16+D15</f>
        <v>167541</v>
      </c>
      <c r="E17" s="213">
        <f>E16+E15</f>
        <v>67016.399999999994</v>
      </c>
      <c r="F17" s="239">
        <f>F16+F15</f>
        <v>100524.59999999999</v>
      </c>
      <c r="G17" s="240" t="s">
        <v>32</v>
      </c>
      <c r="H17" s="212">
        <f>H16+H15</f>
        <v>23455.739999999998</v>
      </c>
      <c r="I17" s="213">
        <f>I16+I15</f>
        <v>6701.64</v>
      </c>
      <c r="J17" s="213">
        <f>J16+J15</f>
        <v>6701.64</v>
      </c>
      <c r="K17" s="213">
        <f>K16+K15</f>
        <v>30157.379999999997</v>
      </c>
    </row>
    <row r="18" spans="2:11" x14ac:dyDescent="0.2">
      <c r="C18" s="240" t="s">
        <v>33</v>
      </c>
      <c r="D18" s="212">
        <f>D16*2</f>
        <v>223388</v>
      </c>
      <c r="E18" s="213">
        <f>E16+E16</f>
        <v>89355.199999999997</v>
      </c>
      <c r="F18" s="239">
        <f>F16+F16</f>
        <v>134032.79999999999</v>
      </c>
      <c r="G18" s="240" t="s">
        <v>33</v>
      </c>
      <c r="H18" s="212">
        <f>H16+H16</f>
        <v>31274.32</v>
      </c>
      <c r="I18" s="213">
        <f>I16+I16</f>
        <v>8935.52</v>
      </c>
      <c r="J18" s="213">
        <f>J16+J16</f>
        <v>8935.52</v>
      </c>
      <c r="K18" s="213">
        <f>K16+K16</f>
        <v>40209.839999999997</v>
      </c>
    </row>
    <row r="19" spans="2:11" x14ac:dyDescent="0.2">
      <c r="C19" s="240" t="s">
        <v>34</v>
      </c>
      <c r="D19" s="212">
        <f>D17+D16</f>
        <v>279235</v>
      </c>
      <c r="E19" s="213">
        <f>E17+E16</f>
        <v>111694</v>
      </c>
      <c r="F19" s="239">
        <f>F16+F17</f>
        <v>167541</v>
      </c>
      <c r="G19" s="240" t="s">
        <v>34</v>
      </c>
      <c r="H19" s="212">
        <f>H17+H16</f>
        <v>39092.899999999994</v>
      </c>
      <c r="I19" s="213">
        <f>I16+I17</f>
        <v>11169.400000000001</v>
      </c>
      <c r="J19" s="213">
        <f>J16+J17</f>
        <v>11169.400000000001</v>
      </c>
      <c r="K19" s="213">
        <f>K18+K15</f>
        <v>50262.299999999996</v>
      </c>
    </row>
    <row r="20" spans="2:11" x14ac:dyDescent="0.2">
      <c r="C20" s="240" t="s">
        <v>35</v>
      </c>
      <c r="D20" s="212">
        <f>D17*2</f>
        <v>335082</v>
      </c>
      <c r="E20" s="213">
        <f>E17+E17</f>
        <v>134032.79999999999</v>
      </c>
      <c r="F20" s="239">
        <f>F17+F17</f>
        <v>201049.19999999998</v>
      </c>
      <c r="G20" s="240" t="s">
        <v>35</v>
      </c>
      <c r="H20" s="212">
        <f>H17+H17</f>
        <v>46911.479999999996</v>
      </c>
      <c r="I20" s="213">
        <f>I17+I17</f>
        <v>13403.28</v>
      </c>
      <c r="J20" s="213">
        <f>J17+J17</f>
        <v>13403.28</v>
      </c>
      <c r="K20" s="213">
        <f>K19+K15</f>
        <v>60314.759999999995</v>
      </c>
    </row>
    <row r="21" spans="2:11" x14ac:dyDescent="0.2">
      <c r="C21" s="240" t="s">
        <v>36</v>
      </c>
      <c r="D21" s="212">
        <f>D18+D17</f>
        <v>390929</v>
      </c>
      <c r="E21" s="213">
        <f>E18+E17</f>
        <v>156371.59999999998</v>
      </c>
      <c r="F21" s="239">
        <f>F18+F17</f>
        <v>234557.39999999997</v>
      </c>
      <c r="G21" s="240" t="s">
        <v>36</v>
      </c>
      <c r="H21" s="212">
        <f>H17+H18</f>
        <v>54730.06</v>
      </c>
      <c r="I21" s="213">
        <f>I18+I17</f>
        <v>15637.16</v>
      </c>
      <c r="J21" s="213">
        <f>J18+J17</f>
        <v>15637.16</v>
      </c>
      <c r="K21" s="213">
        <f>K20+K15</f>
        <v>70367.22</v>
      </c>
    </row>
    <row r="22" spans="2:11" x14ac:dyDescent="0.2">
      <c r="C22" s="240" t="s">
        <v>37</v>
      </c>
      <c r="D22" s="212">
        <f>D18+D18</f>
        <v>446776</v>
      </c>
      <c r="E22" s="213">
        <f>E18+E18</f>
        <v>178710.39999999999</v>
      </c>
      <c r="F22" s="239">
        <f>F18+F18</f>
        <v>268065.59999999998</v>
      </c>
      <c r="G22" s="240" t="s">
        <v>37</v>
      </c>
      <c r="H22" s="212">
        <f>H18+H18</f>
        <v>62548.639999999999</v>
      </c>
      <c r="I22" s="213">
        <f>I18+I18</f>
        <v>17871.04</v>
      </c>
      <c r="J22" s="213">
        <f>J18+J18</f>
        <v>17871.04</v>
      </c>
      <c r="K22" s="213">
        <f>K21+K15</f>
        <v>80419.679999999993</v>
      </c>
    </row>
    <row r="23" spans="2:11" x14ac:dyDescent="0.2">
      <c r="C23" s="240" t="s">
        <v>38</v>
      </c>
      <c r="D23" s="212">
        <f>D18+D19</f>
        <v>502623</v>
      </c>
      <c r="E23" s="213">
        <f>E19+E18</f>
        <v>201049.2</v>
      </c>
      <c r="F23" s="239">
        <f>F19+F18</f>
        <v>301573.8</v>
      </c>
      <c r="G23" s="240" t="s">
        <v>38</v>
      </c>
      <c r="H23" s="212">
        <f>H18+H19</f>
        <v>70367.22</v>
      </c>
      <c r="I23" s="213">
        <f>I19+I18</f>
        <v>20104.920000000002</v>
      </c>
      <c r="J23" s="213">
        <f>J19+J18</f>
        <v>20104.920000000002</v>
      </c>
      <c r="K23" s="213">
        <f>K22+K15</f>
        <v>90472.139999999985</v>
      </c>
    </row>
    <row r="24" spans="2:11" x14ac:dyDescent="0.2">
      <c r="C24" s="240" t="s">
        <v>39</v>
      </c>
      <c r="D24" s="212">
        <f>D15*10</f>
        <v>558470</v>
      </c>
      <c r="E24" s="213">
        <f>E19+E19</f>
        <v>223388</v>
      </c>
      <c r="F24" s="239">
        <f>F19+F19</f>
        <v>335082</v>
      </c>
      <c r="G24" s="240" t="s">
        <v>39</v>
      </c>
      <c r="H24" s="212">
        <f>H19+H19</f>
        <v>78185.799999999988</v>
      </c>
      <c r="I24" s="213">
        <f>I19+I19</f>
        <v>22338.800000000003</v>
      </c>
      <c r="J24" s="213">
        <f>J19+J19</f>
        <v>22338.800000000003</v>
      </c>
      <c r="K24" s="213">
        <f>K23+K15</f>
        <v>100524.59999999998</v>
      </c>
    </row>
    <row r="25" spans="2:11" x14ac:dyDescent="0.2">
      <c r="C25" s="240" t="s">
        <v>40</v>
      </c>
      <c r="D25" s="212">
        <f>D24*2</f>
        <v>1116940</v>
      </c>
      <c r="E25" s="213">
        <f>E24*2</f>
        <v>446776</v>
      </c>
      <c r="F25" s="239">
        <f>F24*2</f>
        <v>670164</v>
      </c>
      <c r="G25" s="240" t="s">
        <v>40</v>
      </c>
      <c r="H25" s="212">
        <f>H24*2</f>
        <v>156371.59999999998</v>
      </c>
      <c r="I25" s="213">
        <f>I24*2</f>
        <v>44677.600000000006</v>
      </c>
      <c r="J25" s="213">
        <f>J24*2</f>
        <v>44677.600000000006</v>
      </c>
      <c r="K25" s="213">
        <f>K24*2</f>
        <v>201049.19999999995</v>
      </c>
    </row>
    <row r="26" spans="2:11" ht="10.8" thickBot="1" x14ac:dyDescent="0.25">
      <c r="C26" s="245" t="s">
        <v>41</v>
      </c>
      <c r="D26" s="234">
        <f>D25+D24</f>
        <v>1675410</v>
      </c>
      <c r="E26" s="215">
        <f>E25+E24</f>
        <v>670164</v>
      </c>
      <c r="F26" s="328">
        <f>F25+F24</f>
        <v>1005246</v>
      </c>
      <c r="G26" s="329" t="s">
        <v>41</v>
      </c>
      <c r="H26" s="234">
        <f>H25+H24</f>
        <v>234557.39999999997</v>
      </c>
      <c r="I26" s="213">
        <f>I25+I24</f>
        <v>67016.400000000009</v>
      </c>
      <c r="J26" s="213">
        <f>J25+J24</f>
        <v>67016.400000000009</v>
      </c>
      <c r="K26" s="213">
        <f>K25+K24</f>
        <v>301573.79999999993</v>
      </c>
    </row>
    <row r="27" spans="2:11" x14ac:dyDescent="0.2">
      <c r="B27" s="330" t="s">
        <v>142</v>
      </c>
      <c r="C27" s="331"/>
      <c r="D27" s="269"/>
      <c r="E27" s="269"/>
      <c r="F27" s="269"/>
      <c r="G27" s="269"/>
      <c r="H27" s="332"/>
      <c r="I27" s="333"/>
      <c r="J27" s="333"/>
      <c r="K27" s="333"/>
    </row>
    <row r="28" spans="2:11" x14ac:dyDescent="0.2">
      <c r="C28" s="334" t="s">
        <v>42</v>
      </c>
      <c r="D28" s="519">
        <v>0.04</v>
      </c>
      <c r="E28" s="519">
        <v>0.05</v>
      </c>
      <c r="F28" s="519">
        <v>0.06</v>
      </c>
      <c r="G28" s="519">
        <v>7.0000000000000007E-2</v>
      </c>
      <c r="H28" s="519">
        <v>0.08</v>
      </c>
      <c r="I28" s="519">
        <v>0.09</v>
      </c>
      <c r="J28" s="519">
        <v>0.1</v>
      </c>
      <c r="K28" s="335" t="s">
        <v>43</v>
      </c>
    </row>
    <row r="29" spans="2:11" x14ac:dyDescent="0.2">
      <c r="B29" s="336" t="s">
        <v>44</v>
      </c>
      <c r="C29" s="220">
        <f>D26</f>
        <v>1675410</v>
      </c>
      <c r="D29" s="213">
        <f>C29/100*4</f>
        <v>67016.399999999994</v>
      </c>
      <c r="E29" s="213">
        <f>C29/100*5</f>
        <v>83770.5</v>
      </c>
      <c r="F29" s="213">
        <f>C29/100*6</f>
        <v>100524.59999999999</v>
      </c>
      <c r="G29" s="213">
        <f>C29/100*7</f>
        <v>117278.69999999998</v>
      </c>
      <c r="H29" s="213">
        <f>C29/100*8</f>
        <v>134032.79999999999</v>
      </c>
      <c r="I29" s="213">
        <f>C29/100*9</f>
        <v>150786.9</v>
      </c>
      <c r="J29" s="213">
        <f>C29/100*10</f>
        <v>167541</v>
      </c>
      <c r="K29" s="246"/>
    </row>
    <row r="30" spans="2:11" x14ac:dyDescent="0.2">
      <c r="B30" s="337" t="s">
        <v>45</v>
      </c>
      <c r="C30" s="516" t="s">
        <v>143</v>
      </c>
      <c r="D30" s="214">
        <f>D15</f>
        <v>55847</v>
      </c>
      <c r="E30" s="214">
        <f>D15</f>
        <v>55847</v>
      </c>
      <c r="F30" s="214">
        <f>D15</f>
        <v>55847</v>
      </c>
      <c r="G30" s="214">
        <f>D15</f>
        <v>55847</v>
      </c>
      <c r="H30" s="214">
        <f>D15</f>
        <v>55847</v>
      </c>
      <c r="I30" s="214">
        <f>D15</f>
        <v>55847</v>
      </c>
      <c r="J30" s="214">
        <f>D15</f>
        <v>55847</v>
      </c>
      <c r="K30" s="246"/>
    </row>
    <row r="31" spans="2:11" x14ac:dyDescent="0.2">
      <c r="B31" s="337" t="s">
        <v>47</v>
      </c>
      <c r="C31" s="338" t="s">
        <v>48</v>
      </c>
      <c r="D31" s="213">
        <f t="shared" ref="D31:J31" si="0">D29-D30</f>
        <v>11169.399999999994</v>
      </c>
      <c r="E31" s="213">
        <f t="shared" si="0"/>
        <v>27923.5</v>
      </c>
      <c r="F31" s="213">
        <f t="shared" si="0"/>
        <v>44677.599999999991</v>
      </c>
      <c r="G31" s="213">
        <f t="shared" si="0"/>
        <v>61431.699999999983</v>
      </c>
      <c r="H31" s="213">
        <f t="shared" si="0"/>
        <v>78185.799999999988</v>
      </c>
      <c r="I31" s="213">
        <f t="shared" si="0"/>
        <v>94939.9</v>
      </c>
      <c r="J31" s="213">
        <f t="shared" si="0"/>
        <v>111694</v>
      </c>
      <c r="K31" s="246"/>
    </row>
    <row r="32" spans="2:11" ht="10.8" thickBot="1" x14ac:dyDescent="0.25">
      <c r="B32" s="339"/>
      <c r="C32" s="453" t="s">
        <v>161</v>
      </c>
      <c r="D32" s="215">
        <f t="shared" ref="D32:J32" si="1">D31/100*10</f>
        <v>1116.9399999999994</v>
      </c>
      <c r="E32" s="215">
        <f t="shared" si="1"/>
        <v>2792.3500000000004</v>
      </c>
      <c r="F32" s="215">
        <f t="shared" si="1"/>
        <v>4467.7599999999993</v>
      </c>
      <c r="G32" s="215">
        <f t="shared" si="1"/>
        <v>6143.1699999999983</v>
      </c>
      <c r="H32" s="215">
        <f t="shared" si="1"/>
        <v>7818.5799999999981</v>
      </c>
      <c r="I32" s="215">
        <f t="shared" si="1"/>
        <v>9493.989999999998</v>
      </c>
      <c r="J32" s="215">
        <f t="shared" si="1"/>
        <v>11169.400000000001</v>
      </c>
      <c r="K32" s="247"/>
    </row>
    <row r="33" spans="2:11" x14ac:dyDescent="0.2">
      <c r="B33" s="340" t="s">
        <v>50</v>
      </c>
      <c r="C33" s="341" t="s">
        <v>51</v>
      </c>
      <c r="D33" s="248">
        <f t="shared" ref="D33:J36" si="2">D29*30</f>
        <v>2010491.9999999998</v>
      </c>
      <c r="E33" s="248">
        <f t="shared" si="2"/>
        <v>2513115</v>
      </c>
      <c r="F33" s="248">
        <f t="shared" si="2"/>
        <v>3015737.9999999995</v>
      </c>
      <c r="G33" s="248">
        <f t="shared" si="2"/>
        <v>3518360.9999999995</v>
      </c>
      <c r="H33" s="248">
        <f t="shared" si="2"/>
        <v>4020983.9999999995</v>
      </c>
      <c r="I33" s="248">
        <f t="shared" si="2"/>
        <v>4523607</v>
      </c>
      <c r="J33" s="249">
        <f t="shared" si="2"/>
        <v>5026230</v>
      </c>
      <c r="K33" s="250"/>
    </row>
    <row r="34" spans="2:11" x14ac:dyDescent="0.2">
      <c r="B34" s="342" t="s">
        <v>50</v>
      </c>
      <c r="C34" s="343" t="s">
        <v>52</v>
      </c>
      <c r="D34" s="216">
        <f t="shared" si="2"/>
        <v>1675410</v>
      </c>
      <c r="E34" s="216">
        <f t="shared" si="2"/>
        <v>1675410</v>
      </c>
      <c r="F34" s="216">
        <f t="shared" si="2"/>
        <v>1675410</v>
      </c>
      <c r="G34" s="216">
        <f t="shared" si="2"/>
        <v>1675410</v>
      </c>
      <c r="H34" s="216">
        <f t="shared" si="2"/>
        <v>1675410</v>
      </c>
      <c r="I34" s="216">
        <f t="shared" si="2"/>
        <v>1675410</v>
      </c>
      <c r="J34" s="217">
        <f t="shared" si="2"/>
        <v>1675410</v>
      </c>
      <c r="K34" s="251"/>
    </row>
    <row r="35" spans="2:11" x14ac:dyDescent="0.2">
      <c r="B35" s="344" t="s">
        <v>50</v>
      </c>
      <c r="C35" s="345" t="s">
        <v>53</v>
      </c>
      <c r="D35" s="218">
        <f t="shared" si="2"/>
        <v>335081.99999999983</v>
      </c>
      <c r="E35" s="218">
        <f t="shared" si="2"/>
        <v>837705</v>
      </c>
      <c r="F35" s="218">
        <f t="shared" si="2"/>
        <v>1340327.9999999998</v>
      </c>
      <c r="G35" s="218">
        <f t="shared" si="2"/>
        <v>1842950.9999999995</v>
      </c>
      <c r="H35" s="218">
        <f t="shared" si="2"/>
        <v>2345573.9999999995</v>
      </c>
      <c r="I35" s="218">
        <f t="shared" si="2"/>
        <v>2848197</v>
      </c>
      <c r="J35" s="219">
        <f t="shared" si="2"/>
        <v>3350820</v>
      </c>
      <c r="K35" s="252"/>
    </row>
    <row r="36" spans="2:11" ht="10.8" thickBot="1" x14ac:dyDescent="0.25">
      <c r="B36" s="346" t="s">
        <v>50</v>
      </c>
      <c r="C36" s="347" t="s">
        <v>49</v>
      </c>
      <c r="D36" s="253">
        <f t="shared" si="2"/>
        <v>33508.199999999983</v>
      </c>
      <c r="E36" s="253">
        <f t="shared" si="2"/>
        <v>83770.500000000015</v>
      </c>
      <c r="F36" s="253">
        <f t="shared" si="2"/>
        <v>134032.79999999999</v>
      </c>
      <c r="G36" s="253">
        <f t="shared" si="2"/>
        <v>184295.09999999995</v>
      </c>
      <c r="H36" s="253">
        <f t="shared" si="2"/>
        <v>234557.39999999994</v>
      </c>
      <c r="I36" s="253">
        <f t="shared" si="2"/>
        <v>284819.69999999995</v>
      </c>
      <c r="J36" s="253">
        <f t="shared" si="2"/>
        <v>335082.00000000006</v>
      </c>
      <c r="K36" s="254"/>
    </row>
    <row r="37" spans="2:11" x14ac:dyDescent="0.2">
      <c r="B37" s="348"/>
      <c r="C37" s="349" t="s">
        <v>54</v>
      </c>
      <c r="D37" s="350">
        <f t="shared" ref="D37:J37" si="3">D31</f>
        <v>11169.399999999994</v>
      </c>
      <c r="E37" s="255">
        <f t="shared" si="3"/>
        <v>27923.5</v>
      </c>
      <c r="F37" s="255">
        <f t="shared" si="3"/>
        <v>44677.599999999991</v>
      </c>
      <c r="G37" s="255">
        <f t="shared" si="3"/>
        <v>61431.699999999983</v>
      </c>
      <c r="H37" s="255">
        <f t="shared" si="3"/>
        <v>78185.799999999988</v>
      </c>
      <c r="I37" s="255">
        <f t="shared" si="3"/>
        <v>94939.9</v>
      </c>
      <c r="J37" s="255">
        <f t="shared" si="3"/>
        <v>111694</v>
      </c>
      <c r="K37" s="256"/>
    </row>
    <row r="38" spans="2:11" ht="11.4" x14ac:dyDescent="0.2">
      <c r="B38" s="351"/>
      <c r="C38" s="352" t="s">
        <v>55</v>
      </c>
      <c r="D38" s="257">
        <f t="shared" ref="D38:J38" si="4">D37/100*20</f>
        <v>2233.8799999999987</v>
      </c>
      <c r="E38" s="220">
        <f t="shared" si="4"/>
        <v>5584.7000000000007</v>
      </c>
      <c r="F38" s="220">
        <f t="shared" si="4"/>
        <v>8935.5199999999986</v>
      </c>
      <c r="G38" s="220">
        <f t="shared" si="4"/>
        <v>12286.339999999997</v>
      </c>
      <c r="H38" s="220">
        <f t="shared" si="4"/>
        <v>15637.159999999996</v>
      </c>
      <c r="I38" s="220">
        <f t="shared" si="4"/>
        <v>18987.979999999996</v>
      </c>
      <c r="J38" s="220">
        <f t="shared" si="4"/>
        <v>22338.800000000003</v>
      </c>
      <c r="K38" s="258"/>
    </row>
    <row r="39" spans="2:11" ht="13.2" x14ac:dyDescent="0.25">
      <c r="B39" s="353"/>
      <c r="C39" s="354" t="s">
        <v>56</v>
      </c>
      <c r="D39" s="257">
        <f t="shared" ref="D39:J39" si="5">D37/100*40</f>
        <v>4467.7599999999975</v>
      </c>
      <c r="E39" s="220">
        <f t="shared" si="5"/>
        <v>11169.400000000001</v>
      </c>
      <c r="F39" s="220">
        <f t="shared" si="5"/>
        <v>17871.039999999997</v>
      </c>
      <c r="G39" s="220">
        <f t="shared" si="5"/>
        <v>24572.679999999993</v>
      </c>
      <c r="H39" s="220">
        <f t="shared" si="5"/>
        <v>31274.319999999992</v>
      </c>
      <c r="I39" s="220">
        <f t="shared" si="5"/>
        <v>37975.959999999992</v>
      </c>
      <c r="J39" s="220">
        <f t="shared" si="5"/>
        <v>44677.600000000006</v>
      </c>
      <c r="K39" s="259"/>
    </row>
    <row r="40" spans="2:11" ht="11.4" x14ac:dyDescent="0.2">
      <c r="B40" s="351"/>
      <c r="C40" s="352" t="s">
        <v>57</v>
      </c>
      <c r="D40" s="257">
        <f t="shared" ref="D40:J40" si="6">D37/100*40</f>
        <v>4467.7599999999975</v>
      </c>
      <c r="E40" s="220">
        <f t="shared" si="6"/>
        <v>11169.400000000001</v>
      </c>
      <c r="F40" s="220">
        <f t="shared" si="6"/>
        <v>17871.039999999997</v>
      </c>
      <c r="G40" s="220">
        <f t="shared" si="6"/>
        <v>24572.679999999993</v>
      </c>
      <c r="H40" s="220">
        <f t="shared" si="6"/>
        <v>31274.319999999992</v>
      </c>
      <c r="I40" s="220">
        <f t="shared" si="6"/>
        <v>37975.959999999992</v>
      </c>
      <c r="J40" s="220">
        <f t="shared" si="6"/>
        <v>44677.600000000006</v>
      </c>
      <c r="K40" s="259"/>
    </row>
    <row r="41" spans="2:11" s="357" customFormat="1" ht="11.4" x14ac:dyDescent="0.2">
      <c r="B41" s="355"/>
      <c r="C41" s="356" t="s">
        <v>58</v>
      </c>
      <c r="D41" s="260">
        <f>D37/100*4</f>
        <v>446.77599999999978</v>
      </c>
      <c r="E41" s="261">
        <f>E37/100*5</f>
        <v>1396.1750000000002</v>
      </c>
      <c r="F41" s="261">
        <f>F37/100*6</f>
        <v>2680.6559999999995</v>
      </c>
      <c r="G41" s="261">
        <f>F37/100*7</f>
        <v>3127.4319999999993</v>
      </c>
      <c r="H41" s="261">
        <f>F37/100*8</f>
        <v>3574.2079999999992</v>
      </c>
      <c r="I41" s="261">
        <f>F37/100*9</f>
        <v>4020.983999999999</v>
      </c>
      <c r="J41" s="261">
        <f>F37/100*10</f>
        <v>4467.7599999999993</v>
      </c>
      <c r="K41" s="262"/>
    </row>
    <row r="42" spans="2:11" ht="11.4" x14ac:dyDescent="0.2">
      <c r="B42" s="351"/>
      <c r="C42" s="358" t="s">
        <v>59</v>
      </c>
      <c r="D42" s="263">
        <f t="shared" ref="D42:J42" si="7">D37+D41</f>
        <v>11616.175999999994</v>
      </c>
      <c r="E42" s="264">
        <f t="shared" si="7"/>
        <v>29319.674999999999</v>
      </c>
      <c r="F42" s="264">
        <f t="shared" si="7"/>
        <v>47358.255999999994</v>
      </c>
      <c r="G42" s="264">
        <f t="shared" si="7"/>
        <v>64559.131999999983</v>
      </c>
      <c r="H42" s="264">
        <f t="shared" si="7"/>
        <v>81760.007999999987</v>
      </c>
      <c r="I42" s="264">
        <f t="shared" si="7"/>
        <v>98960.883999999991</v>
      </c>
      <c r="J42" s="264">
        <f t="shared" si="7"/>
        <v>116161.76</v>
      </c>
      <c r="K42" s="265"/>
    </row>
    <row r="43" spans="2:11" ht="11.4" x14ac:dyDescent="0.2">
      <c r="B43" s="359"/>
      <c r="C43" s="360" t="s">
        <v>60</v>
      </c>
      <c r="D43" s="266">
        <f>D35*D28</f>
        <v>13403.279999999993</v>
      </c>
      <c r="E43" s="266">
        <f t="shared" ref="E43:J43" si="8">E35*E28</f>
        <v>41885.25</v>
      </c>
      <c r="F43" s="266">
        <f t="shared" si="8"/>
        <v>80419.679999999978</v>
      </c>
      <c r="G43" s="266">
        <f t="shared" si="8"/>
        <v>129006.56999999998</v>
      </c>
      <c r="H43" s="266">
        <f t="shared" si="8"/>
        <v>187645.91999999995</v>
      </c>
      <c r="I43" s="266">
        <f t="shared" si="8"/>
        <v>256337.72999999998</v>
      </c>
      <c r="J43" s="266">
        <f t="shared" si="8"/>
        <v>335082</v>
      </c>
      <c r="K43" s="361"/>
    </row>
    <row r="44" spans="2:11" ht="12" thickBot="1" x14ac:dyDescent="0.25">
      <c r="B44" s="359"/>
      <c r="C44" s="360" t="s">
        <v>61</v>
      </c>
      <c r="D44" s="267">
        <f>D35+D43</f>
        <v>348485.2799999998</v>
      </c>
      <c r="E44" s="267">
        <f t="shared" ref="E44:J44" si="9">E35+E43</f>
        <v>879590.25</v>
      </c>
      <c r="F44" s="267">
        <f t="shared" si="9"/>
        <v>1420747.6799999997</v>
      </c>
      <c r="G44" s="267">
        <f t="shared" si="9"/>
        <v>1971957.5699999996</v>
      </c>
      <c r="H44" s="267">
        <f t="shared" si="9"/>
        <v>2533219.9199999995</v>
      </c>
      <c r="I44" s="267">
        <f t="shared" si="9"/>
        <v>3104534.73</v>
      </c>
      <c r="J44" s="267">
        <f t="shared" si="9"/>
        <v>3685902</v>
      </c>
      <c r="K44" s="331"/>
    </row>
    <row r="45" spans="2:11" ht="13.8" thickBot="1" x14ac:dyDescent="0.3">
      <c r="D45" s="362" t="s">
        <v>149</v>
      </c>
      <c r="E45" s="362"/>
      <c r="F45" s="362"/>
      <c r="G45" s="362"/>
      <c r="H45" s="363"/>
      <c r="I45" s="364" t="s">
        <v>66</v>
      </c>
      <c r="J45" s="365">
        <f>F10</f>
        <v>2393.4428571428571</v>
      </c>
      <c r="K45" s="366" t="s">
        <v>67</v>
      </c>
    </row>
    <row r="46" spans="2:11" ht="10.8" thickBot="1" x14ac:dyDescent="0.25">
      <c r="C46" s="367" t="s">
        <v>18</v>
      </c>
      <c r="D46" s="318" t="s">
        <v>68</v>
      </c>
      <c r="E46" s="318" t="s">
        <v>69</v>
      </c>
      <c r="F46" s="318" t="s">
        <v>70</v>
      </c>
      <c r="G46" s="318" t="s">
        <v>71</v>
      </c>
      <c r="H46" s="517" t="s">
        <v>150</v>
      </c>
      <c r="I46" s="318" t="s">
        <v>73</v>
      </c>
      <c r="J46" s="368" t="s">
        <v>74</v>
      </c>
      <c r="K46" s="368" t="s">
        <v>75</v>
      </c>
    </row>
    <row r="47" spans="2:11" x14ac:dyDescent="0.2">
      <c r="C47" s="240" t="s">
        <v>25</v>
      </c>
      <c r="D47" s="212">
        <f>F10/100*30</f>
        <v>718.0328571428571</v>
      </c>
      <c r="E47" s="213">
        <f>F10/100*15</f>
        <v>359.01642857142855</v>
      </c>
      <c r="F47" s="213">
        <f>F10/100*10</f>
        <v>239.34428571428569</v>
      </c>
      <c r="G47" s="213">
        <f>F10/100*15</f>
        <v>359.01642857142855</v>
      </c>
      <c r="H47" s="213">
        <f>F10/100*8</f>
        <v>191.47542857142855</v>
      </c>
      <c r="I47" s="213">
        <f>F10/100*6</f>
        <v>143.60657142857141</v>
      </c>
      <c r="J47" s="213">
        <f>F10/100*6</f>
        <v>143.60657142857141</v>
      </c>
      <c r="K47" s="213">
        <f>F10/100*10</f>
        <v>239.34428571428569</v>
      </c>
    </row>
    <row r="48" spans="2:11" x14ac:dyDescent="0.2">
      <c r="C48" s="240" t="s">
        <v>26</v>
      </c>
      <c r="D48" s="212">
        <f t="shared" ref="D48:K48" si="10">D47*2</f>
        <v>1436.0657142857142</v>
      </c>
      <c r="E48" s="213">
        <f t="shared" si="10"/>
        <v>718.0328571428571</v>
      </c>
      <c r="F48" s="213">
        <f t="shared" si="10"/>
        <v>478.68857142857138</v>
      </c>
      <c r="G48" s="213">
        <f t="shared" si="10"/>
        <v>718.0328571428571</v>
      </c>
      <c r="H48" s="213">
        <f t="shared" si="10"/>
        <v>382.9508571428571</v>
      </c>
      <c r="I48" s="213">
        <f t="shared" si="10"/>
        <v>287.21314285714283</v>
      </c>
      <c r="J48" s="213">
        <f t="shared" si="10"/>
        <v>287.21314285714283</v>
      </c>
      <c r="K48" s="213">
        <f t="shared" si="10"/>
        <v>478.68857142857138</v>
      </c>
    </row>
    <row r="49" spans="3:11" x14ac:dyDescent="0.2">
      <c r="C49" s="240" t="s">
        <v>27</v>
      </c>
      <c r="D49" s="212">
        <f t="shared" ref="D49:K49" si="11">D47*3</f>
        <v>2154.0985714285712</v>
      </c>
      <c r="E49" s="213">
        <f t="shared" si="11"/>
        <v>1077.0492857142856</v>
      </c>
      <c r="F49" s="213">
        <f t="shared" si="11"/>
        <v>718.0328571428571</v>
      </c>
      <c r="G49" s="213">
        <f t="shared" si="11"/>
        <v>1077.0492857142856</v>
      </c>
      <c r="H49" s="213">
        <f t="shared" si="11"/>
        <v>574.42628571428565</v>
      </c>
      <c r="I49" s="213">
        <f t="shared" si="11"/>
        <v>430.81971428571421</v>
      </c>
      <c r="J49" s="213">
        <f t="shared" si="11"/>
        <v>430.81971428571421</v>
      </c>
      <c r="K49" s="213">
        <f t="shared" si="11"/>
        <v>718.0328571428571</v>
      </c>
    </row>
    <row r="50" spans="3:11" x14ac:dyDescent="0.2">
      <c r="C50" s="240" t="s">
        <v>28</v>
      </c>
      <c r="D50" s="212">
        <f t="shared" ref="D50:K50" si="12">D47*6</f>
        <v>4308.1971428571424</v>
      </c>
      <c r="E50" s="213">
        <f t="shared" si="12"/>
        <v>2154.0985714285712</v>
      </c>
      <c r="F50" s="213">
        <f t="shared" si="12"/>
        <v>1436.0657142857142</v>
      </c>
      <c r="G50" s="213">
        <f t="shared" si="12"/>
        <v>2154.0985714285712</v>
      </c>
      <c r="H50" s="213">
        <f t="shared" si="12"/>
        <v>1148.8525714285713</v>
      </c>
      <c r="I50" s="213">
        <f t="shared" si="12"/>
        <v>861.63942857142843</v>
      </c>
      <c r="J50" s="213">
        <f t="shared" si="12"/>
        <v>861.63942857142843</v>
      </c>
      <c r="K50" s="213">
        <f t="shared" si="12"/>
        <v>1436.0657142857142</v>
      </c>
    </row>
    <row r="51" spans="3:11" x14ac:dyDescent="0.2">
      <c r="C51" s="240" t="s">
        <v>29</v>
      </c>
      <c r="D51" s="212">
        <f t="shared" ref="D51:K51" si="13">D47*12</f>
        <v>8616.3942857142847</v>
      </c>
      <c r="E51" s="213">
        <f t="shared" si="13"/>
        <v>4308.1971428571424</v>
      </c>
      <c r="F51" s="213">
        <f t="shared" si="13"/>
        <v>2872.1314285714284</v>
      </c>
      <c r="G51" s="213">
        <f t="shared" si="13"/>
        <v>4308.1971428571424</v>
      </c>
      <c r="H51" s="213">
        <f t="shared" si="13"/>
        <v>2297.7051428571426</v>
      </c>
      <c r="I51" s="213">
        <f t="shared" si="13"/>
        <v>1723.2788571428569</v>
      </c>
      <c r="J51" s="213">
        <f t="shared" si="13"/>
        <v>1723.2788571428569</v>
      </c>
      <c r="K51" s="213">
        <f t="shared" si="13"/>
        <v>2872.1314285714284</v>
      </c>
    </row>
    <row r="52" spans="3:11" x14ac:dyDescent="0.2">
      <c r="C52" s="244" t="s">
        <v>30</v>
      </c>
      <c r="D52" s="369">
        <f t="shared" ref="D52:K52" si="14">D47*14</f>
        <v>10052.459999999999</v>
      </c>
      <c r="E52" s="238">
        <f t="shared" si="14"/>
        <v>5026.2299999999996</v>
      </c>
      <c r="F52" s="238">
        <f t="shared" si="14"/>
        <v>3350.8199999999997</v>
      </c>
      <c r="G52" s="238">
        <f t="shared" si="14"/>
        <v>5026.2299999999996</v>
      </c>
      <c r="H52" s="238">
        <f t="shared" si="14"/>
        <v>2680.6559999999999</v>
      </c>
      <c r="I52" s="238">
        <f t="shared" si="14"/>
        <v>2010.4919999999997</v>
      </c>
      <c r="J52" s="238">
        <f t="shared" si="14"/>
        <v>2010.4919999999997</v>
      </c>
      <c r="K52" s="238">
        <f t="shared" si="14"/>
        <v>3350.8199999999997</v>
      </c>
    </row>
    <row r="53" spans="3:11" x14ac:dyDescent="0.2">
      <c r="C53" s="240" t="s">
        <v>31</v>
      </c>
      <c r="D53" s="212">
        <f t="shared" ref="D53:K53" si="15">D52*2</f>
        <v>20104.919999999998</v>
      </c>
      <c r="E53" s="213">
        <f t="shared" si="15"/>
        <v>10052.459999999999</v>
      </c>
      <c r="F53" s="213">
        <f t="shared" si="15"/>
        <v>6701.6399999999994</v>
      </c>
      <c r="G53" s="213">
        <f t="shared" si="15"/>
        <v>10052.459999999999</v>
      </c>
      <c r="H53" s="213">
        <f t="shared" si="15"/>
        <v>5361.3119999999999</v>
      </c>
      <c r="I53" s="213">
        <f t="shared" si="15"/>
        <v>4020.9839999999995</v>
      </c>
      <c r="J53" s="213">
        <f t="shared" si="15"/>
        <v>4020.9839999999995</v>
      </c>
      <c r="K53" s="213">
        <f t="shared" si="15"/>
        <v>6701.6399999999994</v>
      </c>
    </row>
    <row r="54" spans="3:11" x14ac:dyDescent="0.2">
      <c r="C54" s="240" t="s">
        <v>32</v>
      </c>
      <c r="D54" s="212">
        <f t="shared" ref="D54:K54" si="16">D53+D52</f>
        <v>30157.379999999997</v>
      </c>
      <c r="E54" s="213">
        <f t="shared" si="16"/>
        <v>15078.689999999999</v>
      </c>
      <c r="F54" s="213">
        <f t="shared" si="16"/>
        <v>10052.459999999999</v>
      </c>
      <c r="G54" s="213">
        <f t="shared" si="16"/>
        <v>15078.689999999999</v>
      </c>
      <c r="H54" s="213">
        <f t="shared" si="16"/>
        <v>8041.9679999999998</v>
      </c>
      <c r="I54" s="213">
        <f t="shared" si="16"/>
        <v>6031.4759999999987</v>
      </c>
      <c r="J54" s="213">
        <f t="shared" si="16"/>
        <v>6031.4759999999987</v>
      </c>
      <c r="K54" s="213">
        <f t="shared" si="16"/>
        <v>10052.459999999999</v>
      </c>
    </row>
    <row r="55" spans="3:11" x14ac:dyDescent="0.2">
      <c r="C55" s="240" t="s">
        <v>33</v>
      </c>
      <c r="D55" s="212">
        <f>D53+D53</f>
        <v>40209.839999999997</v>
      </c>
      <c r="E55" s="213">
        <f t="shared" ref="E55:K55" si="17">E54+E52</f>
        <v>20104.919999999998</v>
      </c>
      <c r="F55" s="213">
        <f t="shared" si="17"/>
        <v>13403.279999999999</v>
      </c>
      <c r="G55" s="213">
        <f t="shared" si="17"/>
        <v>20104.919999999998</v>
      </c>
      <c r="H55" s="213">
        <f t="shared" si="17"/>
        <v>10722.624</v>
      </c>
      <c r="I55" s="213">
        <f t="shared" si="17"/>
        <v>8041.9679999999989</v>
      </c>
      <c r="J55" s="213">
        <f t="shared" si="17"/>
        <v>8041.9679999999989</v>
      </c>
      <c r="K55" s="213">
        <f t="shared" si="17"/>
        <v>13403.279999999999</v>
      </c>
    </row>
    <row r="56" spans="3:11" x14ac:dyDescent="0.2">
      <c r="C56" s="240" t="s">
        <v>34</v>
      </c>
      <c r="D56" s="212">
        <f>D54+D53</f>
        <v>50262.299999999996</v>
      </c>
      <c r="E56" s="213">
        <f t="shared" ref="E56:K56" si="18">E55+E52</f>
        <v>25131.149999999998</v>
      </c>
      <c r="F56" s="213">
        <f t="shared" si="18"/>
        <v>16754.099999999999</v>
      </c>
      <c r="G56" s="213">
        <f t="shared" si="18"/>
        <v>25131.149999999998</v>
      </c>
      <c r="H56" s="213">
        <f t="shared" si="18"/>
        <v>13403.279999999999</v>
      </c>
      <c r="I56" s="213">
        <f t="shared" si="18"/>
        <v>10052.459999999999</v>
      </c>
      <c r="J56" s="213">
        <f t="shared" si="18"/>
        <v>10052.459999999999</v>
      </c>
      <c r="K56" s="213">
        <f t="shared" si="18"/>
        <v>16754.099999999999</v>
      </c>
    </row>
    <row r="57" spans="3:11" x14ac:dyDescent="0.2">
      <c r="C57" s="240" t="s">
        <v>35</v>
      </c>
      <c r="D57" s="212">
        <f>D54+D54</f>
        <v>60314.759999999995</v>
      </c>
      <c r="E57" s="213">
        <f t="shared" ref="E57:K57" si="19">E56+E52</f>
        <v>30157.379999999997</v>
      </c>
      <c r="F57" s="213">
        <f t="shared" si="19"/>
        <v>20104.919999999998</v>
      </c>
      <c r="G57" s="213">
        <f t="shared" si="19"/>
        <v>30157.379999999997</v>
      </c>
      <c r="H57" s="213">
        <f t="shared" si="19"/>
        <v>16083.935999999998</v>
      </c>
      <c r="I57" s="213">
        <f t="shared" si="19"/>
        <v>12062.951999999999</v>
      </c>
      <c r="J57" s="213">
        <f t="shared" si="19"/>
        <v>12062.951999999999</v>
      </c>
      <c r="K57" s="213">
        <f t="shared" si="19"/>
        <v>20104.919999999998</v>
      </c>
    </row>
    <row r="58" spans="3:11" x14ac:dyDescent="0.2">
      <c r="C58" s="240" t="s">
        <v>36</v>
      </c>
      <c r="D58" s="212">
        <f>D54+D55</f>
        <v>70367.22</v>
      </c>
      <c r="E58" s="213">
        <f t="shared" ref="E58:K58" si="20">E57+E52</f>
        <v>35183.61</v>
      </c>
      <c r="F58" s="213">
        <f t="shared" si="20"/>
        <v>23455.739999999998</v>
      </c>
      <c r="G58" s="213">
        <f t="shared" si="20"/>
        <v>35183.61</v>
      </c>
      <c r="H58" s="213">
        <f t="shared" si="20"/>
        <v>18764.591999999997</v>
      </c>
      <c r="I58" s="213">
        <f t="shared" si="20"/>
        <v>14073.444</v>
      </c>
      <c r="J58" s="213">
        <f t="shared" si="20"/>
        <v>14073.444</v>
      </c>
      <c r="K58" s="213">
        <f t="shared" si="20"/>
        <v>23455.739999999998</v>
      </c>
    </row>
    <row r="59" spans="3:11" x14ac:dyDescent="0.2">
      <c r="C59" s="240" t="s">
        <v>37</v>
      </c>
      <c r="D59" s="212">
        <f t="shared" ref="D59:K59" si="21">D58+D52</f>
        <v>80419.679999999993</v>
      </c>
      <c r="E59" s="213">
        <f t="shared" si="21"/>
        <v>40209.839999999997</v>
      </c>
      <c r="F59" s="213">
        <f t="shared" si="21"/>
        <v>26806.559999999998</v>
      </c>
      <c r="G59" s="213">
        <f t="shared" si="21"/>
        <v>40209.839999999997</v>
      </c>
      <c r="H59" s="213">
        <f t="shared" si="21"/>
        <v>21445.247999999996</v>
      </c>
      <c r="I59" s="213">
        <f t="shared" si="21"/>
        <v>16083.936</v>
      </c>
      <c r="J59" s="213">
        <f t="shared" si="21"/>
        <v>16083.936</v>
      </c>
      <c r="K59" s="213">
        <f t="shared" si="21"/>
        <v>26806.559999999998</v>
      </c>
    </row>
    <row r="60" spans="3:11" x14ac:dyDescent="0.2">
      <c r="C60" s="240" t="s">
        <v>38</v>
      </c>
      <c r="D60" s="212">
        <f t="shared" ref="D60:K60" si="22">D59+D52</f>
        <v>90472.139999999985</v>
      </c>
      <c r="E60" s="213">
        <f t="shared" si="22"/>
        <v>45236.069999999992</v>
      </c>
      <c r="F60" s="213">
        <f t="shared" si="22"/>
        <v>30157.379999999997</v>
      </c>
      <c r="G60" s="213">
        <f t="shared" si="22"/>
        <v>45236.069999999992</v>
      </c>
      <c r="H60" s="213">
        <f t="shared" si="22"/>
        <v>24125.903999999995</v>
      </c>
      <c r="I60" s="213">
        <f t="shared" si="22"/>
        <v>18094.428</v>
      </c>
      <c r="J60" s="213">
        <f t="shared" si="22"/>
        <v>18094.428</v>
      </c>
      <c r="K60" s="213">
        <f t="shared" si="22"/>
        <v>30157.379999999997</v>
      </c>
    </row>
    <row r="61" spans="3:11" x14ac:dyDescent="0.2">
      <c r="C61" s="240" t="s">
        <v>39</v>
      </c>
      <c r="D61" s="212">
        <f t="shared" ref="D61:K61" si="23">D60+D52</f>
        <v>100524.59999999998</v>
      </c>
      <c r="E61" s="213">
        <f t="shared" si="23"/>
        <v>50262.299999999988</v>
      </c>
      <c r="F61" s="213">
        <f t="shared" si="23"/>
        <v>33508.199999999997</v>
      </c>
      <c r="G61" s="213">
        <f t="shared" si="23"/>
        <v>50262.299999999988</v>
      </c>
      <c r="H61" s="213">
        <f t="shared" si="23"/>
        <v>26806.559999999994</v>
      </c>
      <c r="I61" s="213">
        <f t="shared" si="23"/>
        <v>20104.919999999998</v>
      </c>
      <c r="J61" s="213">
        <f t="shared" si="23"/>
        <v>20104.919999999998</v>
      </c>
      <c r="K61" s="213">
        <f t="shared" si="23"/>
        <v>33508.199999999997</v>
      </c>
    </row>
    <row r="62" spans="3:11" x14ac:dyDescent="0.2">
      <c r="C62" s="240" t="s">
        <v>40</v>
      </c>
      <c r="D62" s="212">
        <f t="shared" ref="D62:K62" si="24">D61*2</f>
        <v>201049.19999999995</v>
      </c>
      <c r="E62" s="213">
        <f t="shared" si="24"/>
        <v>100524.59999999998</v>
      </c>
      <c r="F62" s="213">
        <f t="shared" si="24"/>
        <v>67016.399999999994</v>
      </c>
      <c r="G62" s="213">
        <f t="shared" si="24"/>
        <v>100524.59999999998</v>
      </c>
      <c r="H62" s="213">
        <f t="shared" si="24"/>
        <v>53613.119999999988</v>
      </c>
      <c r="I62" s="213">
        <f t="shared" si="24"/>
        <v>40209.839999999997</v>
      </c>
      <c r="J62" s="213">
        <f t="shared" si="24"/>
        <v>40209.839999999997</v>
      </c>
      <c r="K62" s="213">
        <f t="shared" si="24"/>
        <v>67016.399999999994</v>
      </c>
    </row>
    <row r="63" spans="3:11" ht="10.8" thickBot="1" x14ac:dyDescent="0.25">
      <c r="C63" s="245" t="s">
        <v>41</v>
      </c>
      <c r="D63" s="212">
        <f t="shared" ref="D63:K63" si="25">D62+D61</f>
        <v>301573.79999999993</v>
      </c>
      <c r="E63" s="213">
        <f t="shared" si="25"/>
        <v>150786.89999999997</v>
      </c>
      <c r="F63" s="213">
        <f t="shared" si="25"/>
        <v>100524.59999999999</v>
      </c>
      <c r="G63" s="213">
        <f t="shared" si="25"/>
        <v>150786.89999999997</v>
      </c>
      <c r="H63" s="213">
        <f t="shared" si="25"/>
        <v>80419.679999999978</v>
      </c>
      <c r="I63" s="213">
        <f t="shared" si="25"/>
        <v>60314.759999999995</v>
      </c>
      <c r="J63" s="213">
        <f t="shared" si="25"/>
        <v>60314.759999999995</v>
      </c>
      <c r="K63" s="213">
        <f t="shared" si="25"/>
        <v>100524.59999999999</v>
      </c>
    </row>
    <row r="64" spans="3:11" x14ac:dyDescent="0.2">
      <c r="H64" s="333"/>
      <c r="I64" s="333"/>
      <c r="J64" s="333"/>
      <c r="K64" s="333"/>
    </row>
    <row r="66" s="281" customFormat="1" x14ac:dyDescent="0.2"/>
    <row r="67" s="281" customFormat="1" x14ac:dyDescent="0.2"/>
    <row r="68" s="281" customFormat="1" x14ac:dyDescent="0.2"/>
    <row r="69" s="281" customFormat="1" x14ac:dyDescent="0.2"/>
    <row r="70" s="281" customFormat="1" x14ac:dyDescent="0.2"/>
    <row r="71" s="281" customFormat="1" x14ac:dyDescent="0.2"/>
    <row r="72" s="281" customFormat="1" x14ac:dyDescent="0.2"/>
    <row r="73" s="281" customFormat="1" x14ac:dyDescent="0.2"/>
    <row r="74" s="281" customFormat="1" x14ac:dyDescent="0.2"/>
    <row r="75" s="281" customFormat="1" x14ac:dyDescent="0.2"/>
    <row r="76" s="281" customFormat="1" x14ac:dyDescent="0.2"/>
    <row r="77" s="281" customFormat="1" x14ac:dyDescent="0.2"/>
    <row r="78" s="281" customFormat="1" x14ac:dyDescent="0.2"/>
    <row r="79" s="281" customFormat="1" x14ac:dyDescent="0.2"/>
    <row r="80" s="281" customFormat="1" x14ac:dyDescent="0.2"/>
    <row r="81" s="281" customFormat="1" x14ac:dyDescent="0.2"/>
    <row r="82" s="281" customFormat="1" x14ac:dyDescent="0.2"/>
    <row r="83" s="281" customFormat="1" x14ac:dyDescent="0.2"/>
    <row r="84" s="281" customFormat="1" x14ac:dyDescent="0.2"/>
    <row r="85" s="281" customFormat="1" x14ac:dyDescent="0.2"/>
    <row r="86" s="281" customFormat="1" x14ac:dyDescent="0.2"/>
    <row r="87" s="281" customFormat="1" x14ac:dyDescent="0.2"/>
    <row r="88" s="281" customFormat="1" x14ac:dyDescent="0.2"/>
    <row r="89" s="281" customFormat="1" x14ac:dyDescent="0.2"/>
    <row r="90" s="281" customFormat="1" x14ac:dyDescent="0.2"/>
    <row r="91" s="281" customFormat="1" x14ac:dyDescent="0.2"/>
    <row r="92" s="281" customFormat="1" x14ac:dyDescent="0.2"/>
    <row r="93" s="281" customFormat="1" x14ac:dyDescent="0.2"/>
    <row r="94" s="281" customFormat="1" x14ac:dyDescent="0.2"/>
    <row r="95" s="281" customFormat="1" x14ac:dyDescent="0.2"/>
    <row r="96" s="281" customFormat="1" x14ac:dyDescent="0.2"/>
    <row r="97" s="281" customFormat="1" x14ac:dyDescent="0.2"/>
    <row r="98" s="281" customFormat="1" x14ac:dyDescent="0.2"/>
    <row r="99" s="281" customFormat="1" x14ac:dyDescent="0.2"/>
    <row r="100" s="281" customFormat="1" x14ac:dyDescent="0.2"/>
    <row r="101" s="281" customFormat="1" x14ac:dyDescent="0.2"/>
    <row r="102" s="281" customFormat="1" x14ac:dyDescent="0.2"/>
    <row r="103" s="281" customFormat="1" x14ac:dyDescent="0.2"/>
    <row r="104" s="281" customFormat="1" x14ac:dyDescent="0.2"/>
    <row r="105" s="281" customFormat="1" x14ac:dyDescent="0.2"/>
    <row r="106" s="281" customFormat="1" x14ac:dyDescent="0.2"/>
    <row r="107" s="281" customFormat="1" x14ac:dyDescent="0.2"/>
    <row r="108" s="281" customFormat="1" x14ac:dyDescent="0.2"/>
    <row r="109" s="281" customFormat="1" x14ac:dyDescent="0.2"/>
    <row r="110" s="281" customFormat="1" x14ac:dyDescent="0.2"/>
  </sheetData>
  <conditionalFormatting sqref="D10:F26 H10:K26">
    <cfRule type="dataBar" priority="8">
      <dataBar>
        <cfvo type="min"/>
        <cfvo type="max"/>
        <color rgb="FFD6007B"/>
      </dataBar>
    </cfRule>
    <cfRule type="dataBar" priority="17">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fRule type="dataBar" priority="15">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fRule type="dataBar" priority="12">
      <dataBar>
        <cfvo type="min"/>
        <cfvo type="max"/>
        <color rgb="FFFF555A"/>
      </dataBar>
    </cfRule>
  </conditionalFormatting>
  <conditionalFormatting sqref="D47:K63">
    <cfRule type="dataBar" priority="9">
      <dataBar>
        <cfvo type="min"/>
        <cfvo type="max"/>
        <color rgb="FF638EC6"/>
      </dataBar>
    </cfRule>
  </conditionalFormatting>
  <conditionalFormatting sqref="D52:K68">
    <cfRule type="dataBar" priority="18">
      <dataBar>
        <cfvo type="min"/>
        <cfvo type="max"/>
        <color rgb="FF638EC6"/>
      </dataBar>
    </cfRule>
  </conditionalFormatting>
  <conditionalFormatting sqref="J45">
    <cfRule type="dataBar" priority="1">
      <dataBar>
        <cfvo type="min"/>
        <cfvo type="max"/>
        <color rgb="FF638EC6"/>
      </dataBar>
    </cfRule>
    <cfRule type="dataBar" priority="2">
      <dataBar>
        <cfvo type="min"/>
        <cfvo type="max"/>
        <color rgb="FFD6007B"/>
      </dataBar>
    </cfRule>
  </conditionalFormatting>
  <conditionalFormatting sqref="J50">
    <cfRule type="dataBar" priority="10">
      <dataBar>
        <cfvo type="min"/>
        <cfvo type="max"/>
        <color rgb="FF638EC6"/>
      </dataBar>
    </cfRule>
    <cfRule type="dataBar" priority="11">
      <dataBar>
        <cfvo type="min"/>
        <cfvo type="max"/>
        <color rgb="FFD6007B"/>
      </dataBar>
    </cfRule>
  </conditionalFormatting>
  <pageMargins left="0.7" right="0.7" top="0.75" bottom="0.75" header="0.3" footer="0.3"/>
  <drawing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Comoros</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99</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107.21825676083242</v>
      </c>
      <c r="F5" s="15">
        <f>E5*14</f>
        <v>1501.0555946516538</v>
      </c>
      <c r="G5" s="16">
        <v>1</v>
      </c>
      <c r="H5" s="15">
        <f>F5*30</f>
        <v>45031.667839549613</v>
      </c>
      <c r="I5" s="17">
        <f>E26</f>
        <v>18012.667135819844</v>
      </c>
      <c r="J5" s="18">
        <f>F26</f>
        <v>27019.000703729769</v>
      </c>
      <c r="K5" s="19"/>
    </row>
    <row r="6" spans="1:11" ht="13.2" x14ac:dyDescent="0.25">
      <c r="A6" s="151" t="s">
        <v>9</v>
      </c>
      <c r="B6" s="159">
        <f>D5*C6</f>
        <v>152.35714285714286</v>
      </c>
      <c r="C6" s="233">
        <f>B7/C7</f>
        <v>152.35714285714286</v>
      </c>
      <c r="D6" s="20" t="s">
        <v>10</v>
      </c>
      <c r="E6" s="21"/>
      <c r="F6" s="21"/>
      <c r="G6" s="22">
        <v>39706</v>
      </c>
      <c r="H6" s="23" t="s">
        <v>11</v>
      </c>
      <c r="I6" s="24" t="s">
        <v>12</v>
      </c>
      <c r="J6" s="24" t="s">
        <v>13</v>
      </c>
      <c r="K6" s="25"/>
    </row>
    <row r="7" spans="1:11" ht="14.4" x14ac:dyDescent="0.3">
      <c r="A7" s="162" t="s">
        <v>14</v>
      </c>
      <c r="B7" s="26">
        <v>2133</v>
      </c>
      <c r="C7" s="27">
        <v>14</v>
      </c>
      <c r="D7"/>
      <c r="E7" s="28"/>
      <c r="F7"/>
      <c r="G7" s="29">
        <v>1.421</v>
      </c>
      <c r="H7"/>
      <c r="I7" s="30"/>
      <c r="J7"/>
      <c r="K7" s="31"/>
    </row>
    <row r="8" spans="1:11" ht="13.8" thickBot="1" x14ac:dyDescent="0.3">
      <c r="A8" s="150" t="s">
        <v>15</v>
      </c>
      <c r="B8" s="32">
        <f>B7*C8</f>
        <v>63990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107.21825676083242</v>
      </c>
      <c r="E10" s="39">
        <f>D10/100*40</f>
        <v>42.887302704332967</v>
      </c>
      <c r="F10" s="153">
        <f>D10/100*60</f>
        <v>64.330954056499451</v>
      </c>
      <c r="G10" s="155" t="s">
        <v>25</v>
      </c>
      <c r="H10" s="144">
        <f>E10/100*35</f>
        <v>15.01055594651654</v>
      </c>
      <c r="I10" s="39">
        <f>E10/100*10</f>
        <v>4.2887302704332972</v>
      </c>
      <c r="J10" s="39">
        <f>E10/100*10</f>
        <v>4.2887302704332972</v>
      </c>
      <c r="K10" s="39">
        <f>E10/100*45</f>
        <v>19.299286216949834</v>
      </c>
    </row>
    <row r="11" spans="1:11" x14ac:dyDescent="0.2">
      <c r="B11" s="19"/>
      <c r="C11" s="149" t="s">
        <v>26</v>
      </c>
      <c r="D11" s="144">
        <f>D10*2</f>
        <v>214.43651352166484</v>
      </c>
      <c r="E11" s="39">
        <f>E10*2</f>
        <v>85.774605408665934</v>
      </c>
      <c r="F11" s="153">
        <f>F10*2</f>
        <v>128.6619081129989</v>
      </c>
      <c r="G11" s="155" t="s">
        <v>26</v>
      </c>
      <c r="H11" s="144">
        <f>H10*2</f>
        <v>30.02111189303308</v>
      </c>
      <c r="I11" s="39">
        <f>I10*2</f>
        <v>8.5774605408665945</v>
      </c>
      <c r="J11" s="39">
        <f>J10*2</f>
        <v>8.5774605408665945</v>
      </c>
      <c r="K11" s="39">
        <f>K10*2</f>
        <v>38.598572433899669</v>
      </c>
    </row>
    <row r="12" spans="1:11" ht="14.4" x14ac:dyDescent="0.3">
      <c r="A12" s="145"/>
      <c r="B12" s="19"/>
      <c r="C12" s="149" t="s">
        <v>27</v>
      </c>
      <c r="D12" s="144">
        <f>D10*3</f>
        <v>321.65477028249722</v>
      </c>
      <c r="E12" s="39">
        <f>E10*3</f>
        <v>128.6619081129989</v>
      </c>
      <c r="F12" s="153">
        <f>F10*3</f>
        <v>192.99286216949835</v>
      </c>
      <c r="G12" s="155" t="s">
        <v>27</v>
      </c>
      <c r="H12" s="144">
        <f>H10*3</f>
        <v>45.03166783954962</v>
      </c>
      <c r="I12" s="39">
        <f>I10*3</f>
        <v>12.866190811299891</v>
      </c>
      <c r="J12" s="39">
        <f>J10*3</f>
        <v>12.866190811299891</v>
      </c>
      <c r="K12" s="39">
        <f>K10*3</f>
        <v>57.8978586508495</v>
      </c>
    </row>
    <row r="13" spans="1:11" x14ac:dyDescent="0.2">
      <c r="B13" s="19"/>
      <c r="C13" s="149" t="s">
        <v>28</v>
      </c>
      <c r="D13" s="144">
        <f>D10*6</f>
        <v>643.30954056499445</v>
      </c>
      <c r="E13" s="39">
        <f>E10*6</f>
        <v>257.3238162259978</v>
      </c>
      <c r="F13" s="153">
        <f>F10*6</f>
        <v>385.9857243389967</v>
      </c>
      <c r="G13" s="155" t="s">
        <v>28</v>
      </c>
      <c r="H13" s="144">
        <f>H10*6</f>
        <v>90.063335679099239</v>
      </c>
      <c r="I13" s="39">
        <f>I10*6</f>
        <v>25.732381622599782</v>
      </c>
      <c r="J13" s="39">
        <f>J10*6</f>
        <v>25.732381622599782</v>
      </c>
      <c r="K13" s="39">
        <f>K10*6</f>
        <v>115.795717301699</v>
      </c>
    </row>
    <row r="14" spans="1:11" x14ac:dyDescent="0.2">
      <c r="A14" s="157"/>
      <c r="B14" s="147"/>
      <c r="C14" s="149" t="s">
        <v>29</v>
      </c>
      <c r="D14" s="144">
        <f>D10*12</f>
        <v>1286.6190811299889</v>
      </c>
      <c r="E14" s="39">
        <f>E10*12</f>
        <v>514.64763245199561</v>
      </c>
      <c r="F14" s="153">
        <f>F10*12</f>
        <v>771.97144867799341</v>
      </c>
      <c r="G14" s="155" t="s">
        <v>29</v>
      </c>
      <c r="H14" s="144">
        <f>H10*12</f>
        <v>180.12667135819848</v>
      </c>
      <c r="I14" s="39">
        <f>I10*12</f>
        <v>51.464763245199563</v>
      </c>
      <c r="J14" s="39">
        <f>J10*12</f>
        <v>51.464763245199563</v>
      </c>
      <c r="K14" s="39">
        <f>K10*12</f>
        <v>231.591434603398</v>
      </c>
    </row>
    <row r="15" spans="1:11" x14ac:dyDescent="0.2">
      <c r="A15" s="157"/>
      <c r="B15" s="158"/>
      <c r="C15" s="160" t="s">
        <v>30</v>
      </c>
      <c r="D15" s="156">
        <f>D10*14</f>
        <v>1501.0555946516538</v>
      </c>
      <c r="E15" s="41">
        <f>E10*14</f>
        <v>600.42223786066154</v>
      </c>
      <c r="F15" s="141">
        <f>F10*14</f>
        <v>900.63335679099237</v>
      </c>
      <c r="G15" s="143" t="s">
        <v>30</v>
      </c>
      <c r="H15" s="156">
        <f>H10*14</f>
        <v>210.14778325123154</v>
      </c>
      <c r="I15" s="41">
        <f>I10*14</f>
        <v>60.04222378606616</v>
      </c>
      <c r="J15" s="41">
        <f>J10*14</f>
        <v>60.04222378606616</v>
      </c>
      <c r="K15" s="41">
        <f>K10*14</f>
        <v>270.19000703729768</v>
      </c>
    </row>
    <row r="16" spans="1:11" x14ac:dyDescent="0.2">
      <c r="A16" s="157"/>
      <c r="B16" s="146"/>
      <c r="C16" s="149" t="s">
        <v>31</v>
      </c>
      <c r="D16" s="144">
        <f>D15*2</f>
        <v>3002.1111893033076</v>
      </c>
      <c r="E16" s="39">
        <f>E15*2</f>
        <v>1200.8444757213231</v>
      </c>
      <c r="F16" s="153">
        <f>F15*2</f>
        <v>1801.2667135819847</v>
      </c>
      <c r="G16" s="155" t="s">
        <v>31</v>
      </c>
      <c r="H16" s="144">
        <f>H15*2</f>
        <v>420.29556650246309</v>
      </c>
      <c r="I16" s="39">
        <f>I15*2</f>
        <v>120.08444757213232</v>
      </c>
      <c r="J16" s="39">
        <f>J15*2</f>
        <v>120.08444757213232</v>
      </c>
      <c r="K16" s="39">
        <f>K15*2</f>
        <v>540.38001407459535</v>
      </c>
    </row>
    <row r="17" spans="1:11" x14ac:dyDescent="0.2">
      <c r="B17" s="19"/>
      <c r="C17" s="149" t="s">
        <v>32</v>
      </c>
      <c r="D17" s="144">
        <f>D16+D15</f>
        <v>4503.1667839549609</v>
      </c>
      <c r="E17" s="39">
        <f>E16+E15</f>
        <v>1801.2667135819847</v>
      </c>
      <c r="F17" s="153">
        <f>F16+F15</f>
        <v>2701.9000703729771</v>
      </c>
      <c r="G17" s="155" t="s">
        <v>32</v>
      </c>
      <c r="H17" s="144">
        <f>H16+H15</f>
        <v>630.44334975369463</v>
      </c>
      <c r="I17" s="39">
        <f>I16+I15</f>
        <v>180.12667135819848</v>
      </c>
      <c r="J17" s="39">
        <f>J16+J15</f>
        <v>180.12667135819848</v>
      </c>
      <c r="K17" s="39">
        <f>K16+K15</f>
        <v>810.57002111189308</v>
      </c>
    </row>
    <row r="18" spans="1:11" x14ac:dyDescent="0.2">
      <c r="A18" s="138"/>
      <c r="B18" s="19"/>
      <c r="C18" s="149" t="s">
        <v>33</v>
      </c>
      <c r="D18" s="144">
        <f>D16*2</f>
        <v>6004.2223786066152</v>
      </c>
      <c r="E18" s="39">
        <f>E16+E16</f>
        <v>2401.6889514426462</v>
      </c>
      <c r="F18" s="153">
        <f>F16+F16</f>
        <v>3602.5334271639695</v>
      </c>
      <c r="G18" s="155" t="s">
        <v>33</v>
      </c>
      <c r="H18" s="144">
        <f>H16+H16</f>
        <v>840.59113300492618</v>
      </c>
      <c r="I18" s="39">
        <f>I16+I16</f>
        <v>240.16889514426464</v>
      </c>
      <c r="J18" s="39">
        <f>J16+J16</f>
        <v>240.16889514426464</v>
      </c>
      <c r="K18" s="39">
        <f>K16+K16</f>
        <v>1080.7600281491907</v>
      </c>
    </row>
    <row r="19" spans="1:11" x14ac:dyDescent="0.2">
      <c r="A19" s="138"/>
      <c r="B19" s="19"/>
      <c r="C19" s="149" t="s">
        <v>34</v>
      </c>
      <c r="D19" s="144">
        <f>D17+D16</f>
        <v>7505.2779732582685</v>
      </c>
      <c r="E19" s="39">
        <f>E17+E16</f>
        <v>3002.1111893033076</v>
      </c>
      <c r="F19" s="153">
        <f>F16+F17</f>
        <v>4503.1667839549618</v>
      </c>
      <c r="G19" s="155" t="s">
        <v>34</v>
      </c>
      <c r="H19" s="144">
        <f>H17+H16</f>
        <v>1050.7389162561576</v>
      </c>
      <c r="I19" s="39">
        <f>I16+I17</f>
        <v>300.21111893033083</v>
      </c>
      <c r="J19" s="39">
        <f>J16+J17</f>
        <v>300.21111893033083</v>
      </c>
      <c r="K19" s="39">
        <f>K18+K15</f>
        <v>1350.9500351864883</v>
      </c>
    </row>
    <row r="20" spans="1:11" x14ac:dyDescent="0.2">
      <c r="A20" s="138"/>
      <c r="B20" s="19"/>
      <c r="C20" s="149" t="s">
        <v>35</v>
      </c>
      <c r="D20" s="144">
        <f>D17*2</f>
        <v>9006.3335679099218</v>
      </c>
      <c r="E20" s="39">
        <f>E17+E17</f>
        <v>3602.5334271639695</v>
      </c>
      <c r="F20" s="153">
        <f>F17+F17</f>
        <v>5403.8001407459542</v>
      </c>
      <c r="G20" s="155" t="s">
        <v>35</v>
      </c>
      <c r="H20" s="144">
        <f>H17+H17</f>
        <v>1260.8866995073893</v>
      </c>
      <c r="I20" s="39">
        <f>I17+I17</f>
        <v>360.25334271639696</v>
      </c>
      <c r="J20" s="39">
        <f>J17+J17</f>
        <v>360.25334271639696</v>
      </c>
      <c r="K20" s="39">
        <f>K19+K15</f>
        <v>1621.1400422237859</v>
      </c>
    </row>
    <row r="21" spans="1:11" x14ac:dyDescent="0.2">
      <c r="A21" s="138"/>
      <c r="B21" s="19"/>
      <c r="C21" s="149" t="s">
        <v>36</v>
      </c>
      <c r="D21" s="144">
        <f>D18+D17</f>
        <v>10507.389162561576</v>
      </c>
      <c r="E21" s="39">
        <f>E18+E17</f>
        <v>4202.9556650246304</v>
      </c>
      <c r="F21" s="153">
        <f>F18+F17</f>
        <v>6304.4334975369466</v>
      </c>
      <c r="G21" s="155" t="s">
        <v>36</v>
      </c>
      <c r="H21" s="144">
        <f>H17+H18</f>
        <v>1471.0344827586209</v>
      </c>
      <c r="I21" s="39">
        <f>I18+I17</f>
        <v>420.29556650246309</v>
      </c>
      <c r="J21" s="39">
        <f>J18+J17</f>
        <v>420.29556650246309</v>
      </c>
      <c r="K21" s="39">
        <f>K20+K15</f>
        <v>1891.3300492610836</v>
      </c>
    </row>
    <row r="22" spans="1:11" x14ac:dyDescent="0.2">
      <c r="A22" s="138"/>
      <c r="B22" s="19"/>
      <c r="C22" s="149" t="s">
        <v>37</v>
      </c>
      <c r="D22" s="144">
        <f>D18+D18</f>
        <v>12008.44475721323</v>
      </c>
      <c r="E22" s="39">
        <f>E18+E18</f>
        <v>4803.3779028852923</v>
      </c>
      <c r="F22" s="153">
        <f>F18+F18</f>
        <v>7205.0668543279389</v>
      </c>
      <c r="G22" s="155" t="s">
        <v>37</v>
      </c>
      <c r="H22" s="144">
        <f>H18+H18</f>
        <v>1681.1822660098524</v>
      </c>
      <c r="I22" s="39">
        <f>I18+I18</f>
        <v>480.33779028852928</v>
      </c>
      <c r="J22" s="39">
        <f>J18+J18</f>
        <v>480.33779028852928</v>
      </c>
      <c r="K22" s="39">
        <f>K21+K15</f>
        <v>2161.5200562983814</v>
      </c>
    </row>
    <row r="23" spans="1:11" x14ac:dyDescent="0.2">
      <c r="A23" s="138"/>
      <c r="B23" s="19"/>
      <c r="C23" s="149" t="s">
        <v>38</v>
      </c>
      <c r="D23" s="144">
        <f>D18+D19</f>
        <v>13509.500351864885</v>
      </c>
      <c r="E23" s="39">
        <f>E19+E18</f>
        <v>5403.8001407459542</v>
      </c>
      <c r="F23" s="153">
        <f>F19+F18</f>
        <v>8105.7002111189313</v>
      </c>
      <c r="G23" s="155" t="s">
        <v>38</v>
      </c>
      <c r="H23" s="144">
        <f>H18+H19</f>
        <v>1891.3300492610838</v>
      </c>
      <c r="I23" s="39">
        <f>I19+I18</f>
        <v>540.38001407459546</v>
      </c>
      <c r="J23" s="39">
        <f>J19+J18</f>
        <v>540.38001407459546</v>
      </c>
      <c r="K23" s="39">
        <f>K22+K15</f>
        <v>2431.710063335679</v>
      </c>
    </row>
    <row r="24" spans="1:11" x14ac:dyDescent="0.2">
      <c r="A24" s="138"/>
      <c r="B24" s="19"/>
      <c r="C24" s="149" t="s">
        <v>39</v>
      </c>
      <c r="D24" s="144">
        <f>D15*10</f>
        <v>15010.555946516539</v>
      </c>
      <c r="E24" s="39">
        <f>E19+E19</f>
        <v>6004.2223786066152</v>
      </c>
      <c r="F24" s="153">
        <f>F19+F19</f>
        <v>9006.3335679099237</v>
      </c>
      <c r="G24" s="155" t="s">
        <v>39</v>
      </c>
      <c r="H24" s="144">
        <f>H19+H19</f>
        <v>2101.4778325123152</v>
      </c>
      <c r="I24" s="39">
        <f>I19+I19</f>
        <v>600.42223786066165</v>
      </c>
      <c r="J24" s="39">
        <f>J19+J19</f>
        <v>600.42223786066165</v>
      </c>
      <c r="K24" s="39">
        <f>K23+K15</f>
        <v>2701.9000703729766</v>
      </c>
    </row>
    <row r="25" spans="1:11" x14ac:dyDescent="0.2">
      <c r="A25" s="138"/>
      <c r="B25" s="19"/>
      <c r="C25" s="149" t="s">
        <v>40</v>
      </c>
      <c r="D25" s="144">
        <f>D24*2</f>
        <v>30021.111893033078</v>
      </c>
      <c r="E25" s="39">
        <f>E24*2</f>
        <v>12008.44475721323</v>
      </c>
      <c r="F25" s="153">
        <f>F24*2</f>
        <v>18012.667135819847</v>
      </c>
      <c r="G25" s="155" t="s">
        <v>40</v>
      </c>
      <c r="H25" s="144">
        <f>H24*2</f>
        <v>4202.9556650246304</v>
      </c>
      <c r="I25" s="39">
        <f>I24*2</f>
        <v>1200.8444757213233</v>
      </c>
      <c r="J25" s="39">
        <f>J24*2</f>
        <v>1200.8444757213233</v>
      </c>
      <c r="K25" s="39">
        <f>K24*2</f>
        <v>5403.8001407459533</v>
      </c>
    </row>
    <row r="26" spans="1:11" ht="10.8" thickBot="1" x14ac:dyDescent="0.25">
      <c r="A26" s="138"/>
      <c r="B26" s="25"/>
      <c r="C26" s="148" t="s">
        <v>41</v>
      </c>
      <c r="D26" s="144">
        <f>D25+D24</f>
        <v>45031.667839549613</v>
      </c>
      <c r="E26" s="39">
        <f>E25+E24</f>
        <v>18012.667135819844</v>
      </c>
      <c r="F26" s="153">
        <f>F25+F24</f>
        <v>27019.000703729769</v>
      </c>
      <c r="G26" s="154" t="s">
        <v>41</v>
      </c>
      <c r="H26" s="144">
        <f>H25+H24</f>
        <v>6304.4334975369457</v>
      </c>
      <c r="I26" s="39">
        <f>I25+I24</f>
        <v>1801.266713581985</v>
      </c>
      <c r="J26" s="39">
        <f>J25+J24</f>
        <v>1801.266713581985</v>
      </c>
      <c r="K26" s="39">
        <f>K25+K24</f>
        <v>8105.7002111189304</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45031.667839549613</v>
      </c>
      <c r="D29" s="51">
        <f>C29/100*4</f>
        <v>1801.2667135819845</v>
      </c>
      <c r="E29" s="51">
        <f>C29/100*5</f>
        <v>2251.5833919774805</v>
      </c>
      <c r="F29" s="51">
        <f>C29/100*6</f>
        <v>2701.9000703729766</v>
      </c>
      <c r="G29" s="51">
        <f>C29/100*7</f>
        <v>3152.2167487684728</v>
      </c>
      <c r="H29" s="51">
        <f>C29/100*8</f>
        <v>3602.533427163969</v>
      </c>
      <c r="I29" s="51">
        <f>C29/100*9</f>
        <v>4052.8501055594652</v>
      </c>
      <c r="J29" s="51">
        <f>C29/100*10</f>
        <v>4503.1667839549609</v>
      </c>
      <c r="K29" s="52"/>
    </row>
    <row r="30" spans="1:11" x14ac:dyDescent="0.2">
      <c r="A30" s="19"/>
      <c r="B30" s="53" t="s">
        <v>45</v>
      </c>
      <c r="C30" s="54" t="s">
        <v>46</v>
      </c>
      <c r="D30" s="55">
        <f>D15</f>
        <v>1501.0555946516538</v>
      </c>
      <c r="E30" s="55">
        <f>D15</f>
        <v>1501.0555946516538</v>
      </c>
      <c r="F30" s="55">
        <f>D15</f>
        <v>1501.0555946516538</v>
      </c>
      <c r="G30" s="55">
        <f>D15</f>
        <v>1501.0555946516538</v>
      </c>
      <c r="H30" s="55">
        <f>D15</f>
        <v>1501.0555946516538</v>
      </c>
      <c r="I30" s="55">
        <f>D15</f>
        <v>1501.0555946516538</v>
      </c>
      <c r="J30" s="55">
        <f>D15</f>
        <v>1501.0555946516538</v>
      </c>
      <c r="K30" s="52"/>
    </row>
    <row r="31" spans="1:11" x14ac:dyDescent="0.2">
      <c r="A31" s="19"/>
      <c r="B31" s="53" t="s">
        <v>47</v>
      </c>
      <c r="C31" s="56" t="s">
        <v>48</v>
      </c>
      <c r="D31" s="51">
        <f t="shared" ref="D31:J31" si="0">D29-D30</f>
        <v>300.21111893033071</v>
      </c>
      <c r="E31" s="51">
        <f t="shared" si="0"/>
        <v>750.52779732582667</v>
      </c>
      <c r="F31" s="51">
        <f t="shared" si="0"/>
        <v>1200.8444757213229</v>
      </c>
      <c r="G31" s="51">
        <f t="shared" si="0"/>
        <v>1651.161154116819</v>
      </c>
      <c r="H31" s="51">
        <f t="shared" si="0"/>
        <v>2101.4778325123152</v>
      </c>
      <c r="I31" s="51">
        <f t="shared" si="0"/>
        <v>2551.7945109078114</v>
      </c>
      <c r="J31" s="51">
        <f t="shared" si="0"/>
        <v>3002.1111893033071</v>
      </c>
      <c r="K31" s="52"/>
    </row>
    <row r="32" spans="1:11" ht="10.8" thickBot="1" x14ac:dyDescent="0.25">
      <c r="A32" s="19"/>
      <c r="B32" s="57"/>
      <c r="C32" s="453" t="s">
        <v>161</v>
      </c>
      <c r="D32" s="58">
        <f t="shared" ref="D32:J32" si="1">D31/100*10</f>
        <v>30.021111893033069</v>
      </c>
      <c r="E32" s="58">
        <f t="shared" si="1"/>
        <v>75.052779732582664</v>
      </c>
      <c r="F32" s="58">
        <f t="shared" si="1"/>
        <v>120.08444757213228</v>
      </c>
      <c r="G32" s="58">
        <f t="shared" si="1"/>
        <v>165.1161154116819</v>
      </c>
      <c r="H32" s="58">
        <f t="shared" si="1"/>
        <v>210.14778325123154</v>
      </c>
      <c r="I32" s="58">
        <f t="shared" si="1"/>
        <v>255.17945109078113</v>
      </c>
      <c r="J32" s="58">
        <f t="shared" si="1"/>
        <v>300.21111893033071</v>
      </c>
      <c r="K32" s="59"/>
    </row>
    <row r="33" spans="1:11" x14ac:dyDescent="0.2">
      <c r="A33" s="19"/>
      <c r="B33" s="60" t="s">
        <v>50</v>
      </c>
      <c r="C33" s="61" t="s">
        <v>51</v>
      </c>
      <c r="D33" s="62">
        <f t="shared" ref="D33:J36" si="2">D29*30</f>
        <v>54038.001407459538</v>
      </c>
      <c r="E33" s="62">
        <f t="shared" si="2"/>
        <v>67547.501759324412</v>
      </c>
      <c r="F33" s="62">
        <f t="shared" si="2"/>
        <v>81057.0021111893</v>
      </c>
      <c r="G33" s="62">
        <f t="shared" si="2"/>
        <v>94566.502463054188</v>
      </c>
      <c r="H33" s="62">
        <f t="shared" si="2"/>
        <v>108076.00281491908</v>
      </c>
      <c r="I33" s="62">
        <f t="shared" si="2"/>
        <v>121585.50316678395</v>
      </c>
      <c r="J33" s="63">
        <f t="shared" si="2"/>
        <v>135095.00351864882</v>
      </c>
      <c r="K33" s="64"/>
    </row>
    <row r="34" spans="1:11" x14ac:dyDescent="0.2">
      <c r="A34" s="19"/>
      <c r="B34" s="65" t="s">
        <v>50</v>
      </c>
      <c r="C34" s="66" t="s">
        <v>52</v>
      </c>
      <c r="D34" s="67">
        <f t="shared" si="2"/>
        <v>45031.667839549613</v>
      </c>
      <c r="E34" s="67">
        <f t="shared" si="2"/>
        <v>45031.667839549613</v>
      </c>
      <c r="F34" s="67">
        <f t="shared" si="2"/>
        <v>45031.667839549613</v>
      </c>
      <c r="G34" s="67">
        <f t="shared" si="2"/>
        <v>45031.667839549613</v>
      </c>
      <c r="H34" s="67">
        <f t="shared" si="2"/>
        <v>45031.667839549613</v>
      </c>
      <c r="I34" s="67">
        <f t="shared" si="2"/>
        <v>45031.667839549613</v>
      </c>
      <c r="J34" s="68">
        <f t="shared" si="2"/>
        <v>45031.667839549613</v>
      </c>
      <c r="K34" s="69"/>
    </row>
    <row r="35" spans="1:11" x14ac:dyDescent="0.2">
      <c r="A35" s="19"/>
      <c r="B35" s="70" t="s">
        <v>50</v>
      </c>
      <c r="C35" s="71" t="s">
        <v>53</v>
      </c>
      <c r="D35" s="72">
        <f t="shared" si="2"/>
        <v>9006.3335679099218</v>
      </c>
      <c r="E35" s="72">
        <f t="shared" si="2"/>
        <v>22515.833919774799</v>
      </c>
      <c r="F35" s="72">
        <f t="shared" si="2"/>
        <v>36025.334271639687</v>
      </c>
      <c r="G35" s="72">
        <f t="shared" si="2"/>
        <v>49534.834623504568</v>
      </c>
      <c r="H35" s="72">
        <f t="shared" si="2"/>
        <v>63044.334975369457</v>
      </c>
      <c r="I35" s="72">
        <f t="shared" si="2"/>
        <v>76553.835327234337</v>
      </c>
      <c r="J35" s="73">
        <f t="shared" si="2"/>
        <v>90063.335679099211</v>
      </c>
      <c r="K35" s="74"/>
    </row>
    <row r="36" spans="1:11" ht="10.8" thickBot="1" x14ac:dyDescent="0.25">
      <c r="A36" s="19"/>
      <c r="B36" s="75" t="s">
        <v>50</v>
      </c>
      <c r="C36" s="76" t="s">
        <v>49</v>
      </c>
      <c r="D36" s="77">
        <f t="shared" si="2"/>
        <v>900.63335679099202</v>
      </c>
      <c r="E36" s="77">
        <f t="shared" si="2"/>
        <v>2251.58339197748</v>
      </c>
      <c r="F36" s="77">
        <f t="shared" si="2"/>
        <v>3602.5334271639681</v>
      </c>
      <c r="G36" s="77">
        <f t="shared" si="2"/>
        <v>4953.4834623504576</v>
      </c>
      <c r="H36" s="77">
        <f t="shared" si="2"/>
        <v>6304.4334975369466</v>
      </c>
      <c r="I36" s="77">
        <f t="shared" si="2"/>
        <v>7655.3835327234337</v>
      </c>
      <c r="J36" s="77">
        <f t="shared" si="2"/>
        <v>9006.3335679099218</v>
      </c>
      <c r="K36" s="78"/>
    </row>
    <row r="37" spans="1:11" x14ac:dyDescent="0.2">
      <c r="A37" s="6"/>
      <c r="B37" s="79"/>
      <c r="C37" s="80" t="s">
        <v>54</v>
      </c>
      <c r="D37" s="81">
        <f t="shared" ref="D37:J37" si="3">D31</f>
        <v>300.21111893033071</v>
      </c>
      <c r="E37" s="81">
        <f t="shared" si="3"/>
        <v>750.52779732582667</v>
      </c>
      <c r="F37" s="81">
        <f t="shared" si="3"/>
        <v>1200.8444757213229</v>
      </c>
      <c r="G37" s="81">
        <f t="shared" si="3"/>
        <v>1651.161154116819</v>
      </c>
      <c r="H37" s="81">
        <f t="shared" si="3"/>
        <v>2101.4778325123152</v>
      </c>
      <c r="I37" s="81">
        <f t="shared" si="3"/>
        <v>2551.7945109078114</v>
      </c>
      <c r="J37" s="81">
        <f t="shared" si="3"/>
        <v>3002.1111893033071</v>
      </c>
      <c r="K37" s="82"/>
    </row>
    <row r="38" spans="1:11" ht="11.4" x14ac:dyDescent="0.2">
      <c r="A38" s="11"/>
      <c r="B38" s="83"/>
      <c r="C38" s="84" t="s">
        <v>55</v>
      </c>
      <c r="D38" s="85">
        <f t="shared" ref="D38:J38" si="4">D37/100*20</f>
        <v>60.042223786066138</v>
      </c>
      <c r="E38" s="86">
        <f t="shared" si="4"/>
        <v>150.10555946516533</v>
      </c>
      <c r="F38" s="86">
        <f t="shared" si="4"/>
        <v>240.16889514426455</v>
      </c>
      <c r="G38" s="86">
        <f t="shared" si="4"/>
        <v>330.23223082336381</v>
      </c>
      <c r="H38" s="86">
        <f t="shared" si="4"/>
        <v>420.29556650246309</v>
      </c>
      <c r="I38" s="86">
        <f t="shared" si="4"/>
        <v>510.35890218156226</v>
      </c>
      <c r="J38" s="86">
        <f t="shared" si="4"/>
        <v>600.42223786066143</v>
      </c>
      <c r="K38" s="82"/>
    </row>
    <row r="39" spans="1:11" ht="13.2" x14ac:dyDescent="0.25">
      <c r="A39" s="19"/>
      <c r="B39" s="87"/>
      <c r="C39" s="88" t="s">
        <v>56</v>
      </c>
      <c r="D39" s="85">
        <f t="shared" ref="D39:J39" si="5">D37/100*40</f>
        <v>120.08444757213228</v>
      </c>
      <c r="E39" s="86">
        <f t="shared" si="5"/>
        <v>300.21111893033066</v>
      </c>
      <c r="F39" s="86">
        <f t="shared" si="5"/>
        <v>480.33779028852911</v>
      </c>
      <c r="G39" s="86">
        <f t="shared" si="5"/>
        <v>660.46446164672761</v>
      </c>
      <c r="H39" s="86">
        <f t="shared" si="5"/>
        <v>840.59113300492618</v>
      </c>
      <c r="I39" s="86">
        <f t="shared" si="5"/>
        <v>1020.7178043631245</v>
      </c>
      <c r="J39" s="86">
        <f t="shared" si="5"/>
        <v>1200.8444757213229</v>
      </c>
      <c r="K39" s="82"/>
    </row>
    <row r="40" spans="1:11" ht="11.4" x14ac:dyDescent="0.2">
      <c r="A40" s="19"/>
      <c r="B40" s="89"/>
      <c r="C40" s="84" t="s">
        <v>57</v>
      </c>
      <c r="D40" s="85">
        <f t="shared" ref="D40:J40" si="6">D37/100*40</f>
        <v>120.08444757213228</v>
      </c>
      <c r="E40" s="86">
        <f t="shared" si="6"/>
        <v>300.21111893033066</v>
      </c>
      <c r="F40" s="86">
        <f t="shared" si="6"/>
        <v>480.33779028852911</v>
      </c>
      <c r="G40" s="86">
        <f t="shared" si="6"/>
        <v>660.46446164672761</v>
      </c>
      <c r="H40" s="86">
        <f t="shared" si="6"/>
        <v>840.59113300492618</v>
      </c>
      <c r="I40" s="86">
        <f t="shared" si="6"/>
        <v>1020.7178043631245</v>
      </c>
      <c r="J40" s="86">
        <f t="shared" si="6"/>
        <v>1200.8444757213229</v>
      </c>
      <c r="K40" s="82"/>
    </row>
    <row r="41" spans="1:11" s="96" customFormat="1" ht="11.4" x14ac:dyDescent="0.2">
      <c r="A41" s="90"/>
      <c r="B41" s="91"/>
      <c r="C41" s="92" t="s">
        <v>58</v>
      </c>
      <c r="D41" s="93">
        <f>D37/100*4</f>
        <v>12.008444757213228</v>
      </c>
      <c r="E41" s="94">
        <f>E37/100*5</f>
        <v>37.526389866291332</v>
      </c>
      <c r="F41" s="94">
        <f>F37/100*6</f>
        <v>72.050668543279372</v>
      </c>
      <c r="G41" s="94">
        <f>F37/100*7</f>
        <v>84.059113300492598</v>
      </c>
      <c r="H41" s="94">
        <f>F37/100*8</f>
        <v>96.067558057705824</v>
      </c>
      <c r="I41" s="94">
        <f>F37/100*9</f>
        <v>108.07600281491905</v>
      </c>
      <c r="J41" s="94">
        <f>F37/100*10</f>
        <v>120.08444757213228</v>
      </c>
      <c r="K41" s="95"/>
    </row>
    <row r="42" spans="1:11" ht="11.4" x14ac:dyDescent="0.2">
      <c r="A42" s="19"/>
      <c r="B42" s="89"/>
      <c r="C42" s="97" t="s">
        <v>59</v>
      </c>
      <c r="D42" s="98">
        <f t="shared" ref="D42:J42" si="7">D37+D41</f>
        <v>312.21956368754394</v>
      </c>
      <c r="E42" s="99">
        <f t="shared" si="7"/>
        <v>788.05418719211798</v>
      </c>
      <c r="F42" s="99">
        <f t="shared" si="7"/>
        <v>1272.8951442646023</v>
      </c>
      <c r="G42" s="99">
        <f t="shared" si="7"/>
        <v>1735.2202674173116</v>
      </c>
      <c r="H42" s="99">
        <f t="shared" si="7"/>
        <v>2197.545390570021</v>
      </c>
      <c r="I42" s="99">
        <f t="shared" si="7"/>
        <v>2659.8705137227303</v>
      </c>
      <c r="J42" s="99">
        <f t="shared" si="7"/>
        <v>3122.1956368754395</v>
      </c>
      <c r="K42" s="100"/>
    </row>
    <row r="43" spans="1:11" ht="11.4" x14ac:dyDescent="0.2">
      <c r="A43" s="19"/>
      <c r="B43" s="101"/>
      <c r="C43" s="102" t="s">
        <v>60</v>
      </c>
      <c r="D43" s="103">
        <f>D35*D28</f>
        <v>360.2533427163969</v>
      </c>
      <c r="E43" s="103">
        <f t="shared" ref="E43:J43" si="8">E35*E28</f>
        <v>1125.79169598874</v>
      </c>
      <c r="F43" s="103">
        <f t="shared" si="8"/>
        <v>2161.520056298381</v>
      </c>
      <c r="G43" s="103">
        <f t="shared" si="8"/>
        <v>3467.4384236453202</v>
      </c>
      <c r="H43" s="103">
        <f t="shared" si="8"/>
        <v>5043.5467980295571</v>
      </c>
      <c r="I43" s="103">
        <f t="shared" si="8"/>
        <v>6889.8451794510902</v>
      </c>
      <c r="J43" s="103">
        <f t="shared" si="8"/>
        <v>9006.3335679099218</v>
      </c>
      <c r="K43" s="104"/>
    </row>
    <row r="44" spans="1:11" ht="11.4" x14ac:dyDescent="0.2">
      <c r="A44" s="19"/>
      <c r="B44" s="101"/>
      <c r="C44" s="102" t="s">
        <v>61</v>
      </c>
      <c r="D44" s="105">
        <f>D35+D43</f>
        <v>9366.5869106263181</v>
      </c>
      <c r="E44" s="105">
        <f t="shared" ref="E44:J44" si="9">E35+E43</f>
        <v>23641.62561576354</v>
      </c>
      <c r="F44" s="105">
        <f t="shared" si="9"/>
        <v>38186.854327938068</v>
      </c>
      <c r="G44" s="105">
        <f t="shared" si="9"/>
        <v>53002.273047149887</v>
      </c>
      <c r="H44" s="105">
        <f t="shared" si="9"/>
        <v>68087.881773399014</v>
      </c>
      <c r="I44" s="105">
        <f t="shared" si="9"/>
        <v>83443.680506685429</v>
      </c>
      <c r="J44" s="105">
        <f t="shared" si="9"/>
        <v>99069.669247009137</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107.21825676083242</v>
      </c>
      <c r="F46" s="114">
        <f>E46*C7</f>
        <v>1501.0555946516538</v>
      </c>
      <c r="G46" s="115"/>
      <c r="H46" s="114">
        <f>F46*C8</f>
        <v>45031.667839549613</v>
      </c>
      <c r="I46" s="116">
        <f>E26</f>
        <v>18012.667135819844</v>
      </c>
      <c r="J46" s="117">
        <f>F26</f>
        <v>27019.000703729769</v>
      </c>
      <c r="K46" s="19"/>
    </row>
    <row r="47" spans="1:11" ht="13.8" thickBot="1" x14ac:dyDescent="0.3">
      <c r="A47" s="118" t="str">
        <f t="shared" ref="A47:B49" si="10">A6</f>
        <v>Per Month /US$</v>
      </c>
      <c r="B47" s="119">
        <f t="shared" si="10"/>
        <v>152.35714285714286</v>
      </c>
      <c r="C47" s="27">
        <v>1</v>
      </c>
      <c r="D47" s="120"/>
      <c r="E47" s="121"/>
      <c r="F47" s="121"/>
      <c r="G47" s="122"/>
      <c r="H47" s="123" t="s">
        <v>11</v>
      </c>
      <c r="I47" s="124" t="s">
        <v>20</v>
      </c>
      <c r="J47" s="124" t="s">
        <v>13</v>
      </c>
      <c r="K47" s="25"/>
    </row>
    <row r="48" spans="1:11" ht="13.8" thickBot="1" x14ac:dyDescent="0.3">
      <c r="A48" s="118" t="str">
        <f t="shared" si="10"/>
        <v>Per Year /US$</v>
      </c>
      <c r="B48" s="119">
        <f t="shared" si="10"/>
        <v>2133</v>
      </c>
      <c r="C48" s="27">
        <v>14</v>
      </c>
      <c r="D48" s="125"/>
      <c r="E48" s="126"/>
      <c r="F48" s="126"/>
      <c r="G48" s="126"/>
      <c r="H48" s="127"/>
      <c r="I48" s="127"/>
      <c r="J48" s="127"/>
      <c r="K48" s="44"/>
    </row>
    <row r="49" spans="1:11" ht="13.8" thickBot="1" x14ac:dyDescent="0.3">
      <c r="A49" s="118" t="str">
        <f t="shared" si="10"/>
        <v>Per 30 Years /US$</v>
      </c>
      <c r="B49" s="119">
        <f t="shared" si="10"/>
        <v>63990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64.330954056499451</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19.299286216949834</v>
      </c>
      <c r="E52" s="39">
        <f>F10/100*15</f>
        <v>9.6496431084749172</v>
      </c>
      <c r="F52" s="39">
        <f>F10/100*10</f>
        <v>6.4330954056499445</v>
      </c>
      <c r="G52" s="39">
        <f>F10/100*15</f>
        <v>9.6496431084749172</v>
      </c>
      <c r="H52" s="39">
        <f>F10/100*8</f>
        <v>5.1464763245199556</v>
      </c>
      <c r="I52" s="39">
        <f>F10/100*6</f>
        <v>3.8598572433899667</v>
      </c>
      <c r="J52" s="39">
        <f>F10/100*6</f>
        <v>3.8598572433899667</v>
      </c>
      <c r="K52" s="39">
        <f>F10/100*10</f>
        <v>6.4330954056499445</v>
      </c>
    </row>
    <row r="53" spans="1:11" x14ac:dyDescent="0.2">
      <c r="A53" s="138"/>
      <c r="B53" s="139"/>
      <c r="C53" s="38" t="s">
        <v>26</v>
      </c>
      <c r="D53" s="39">
        <f t="shared" ref="D53:K53" si="11">D52*2</f>
        <v>38.598572433899669</v>
      </c>
      <c r="E53" s="39">
        <f t="shared" si="11"/>
        <v>19.299286216949834</v>
      </c>
      <c r="F53" s="39">
        <f t="shared" si="11"/>
        <v>12.866190811299889</v>
      </c>
      <c r="G53" s="39">
        <f t="shared" si="11"/>
        <v>19.299286216949834</v>
      </c>
      <c r="H53" s="39">
        <f t="shared" si="11"/>
        <v>10.292952649039911</v>
      </c>
      <c r="I53" s="39">
        <f t="shared" si="11"/>
        <v>7.7197144867799334</v>
      </c>
      <c r="J53" s="39">
        <f t="shared" si="11"/>
        <v>7.7197144867799334</v>
      </c>
      <c r="K53" s="39">
        <f t="shared" si="11"/>
        <v>12.866190811299889</v>
      </c>
    </row>
    <row r="54" spans="1:11" x14ac:dyDescent="0.2">
      <c r="A54" s="138"/>
      <c r="B54" s="139"/>
      <c r="C54" s="38" t="s">
        <v>27</v>
      </c>
      <c r="D54" s="39">
        <f t="shared" ref="D54:K54" si="12">D52*3</f>
        <v>57.8978586508495</v>
      </c>
      <c r="E54" s="39">
        <f t="shared" si="12"/>
        <v>28.94892932542475</v>
      </c>
      <c r="F54" s="39">
        <f t="shared" si="12"/>
        <v>19.299286216949834</v>
      </c>
      <c r="G54" s="39">
        <f t="shared" si="12"/>
        <v>28.94892932542475</v>
      </c>
      <c r="H54" s="39">
        <f t="shared" si="12"/>
        <v>15.439428973559867</v>
      </c>
      <c r="I54" s="39">
        <f t="shared" si="12"/>
        <v>11.579571730169899</v>
      </c>
      <c r="J54" s="39">
        <f t="shared" si="12"/>
        <v>11.579571730169899</v>
      </c>
      <c r="K54" s="39">
        <f t="shared" si="12"/>
        <v>19.299286216949834</v>
      </c>
    </row>
    <row r="55" spans="1:11" x14ac:dyDescent="0.2">
      <c r="A55" s="138"/>
      <c r="B55" s="139"/>
      <c r="C55" s="38" t="s">
        <v>28</v>
      </c>
      <c r="D55" s="39">
        <f t="shared" ref="D55:K55" si="13">D52*6</f>
        <v>115.795717301699</v>
      </c>
      <c r="E55" s="39">
        <f t="shared" si="13"/>
        <v>57.8978586508495</v>
      </c>
      <c r="F55" s="39">
        <f t="shared" si="13"/>
        <v>38.598572433899669</v>
      </c>
      <c r="G55" s="39">
        <f t="shared" si="13"/>
        <v>57.8978586508495</v>
      </c>
      <c r="H55" s="39">
        <f t="shared" si="13"/>
        <v>30.878857947119734</v>
      </c>
      <c r="I55" s="39">
        <f t="shared" si="13"/>
        <v>23.159143460339799</v>
      </c>
      <c r="J55" s="39">
        <f t="shared" si="13"/>
        <v>23.159143460339799</v>
      </c>
      <c r="K55" s="39">
        <f t="shared" si="13"/>
        <v>38.598572433899669</v>
      </c>
    </row>
    <row r="56" spans="1:11" x14ac:dyDescent="0.2">
      <c r="A56" s="138"/>
      <c r="B56" s="139"/>
      <c r="C56" s="38" t="s">
        <v>29</v>
      </c>
      <c r="D56" s="39">
        <f t="shared" ref="D56:K56" si="14">D52*12</f>
        <v>231.591434603398</v>
      </c>
      <c r="E56" s="39">
        <f t="shared" si="14"/>
        <v>115.795717301699</v>
      </c>
      <c r="F56" s="39">
        <f t="shared" si="14"/>
        <v>77.197144867799338</v>
      </c>
      <c r="G56" s="39">
        <f t="shared" si="14"/>
        <v>115.795717301699</v>
      </c>
      <c r="H56" s="39">
        <f t="shared" si="14"/>
        <v>61.757715894239468</v>
      </c>
      <c r="I56" s="39">
        <f t="shared" si="14"/>
        <v>46.318286920679597</v>
      </c>
      <c r="J56" s="39">
        <f t="shared" si="14"/>
        <v>46.318286920679597</v>
      </c>
      <c r="K56" s="39">
        <f t="shared" si="14"/>
        <v>77.197144867799338</v>
      </c>
    </row>
    <row r="57" spans="1:11" x14ac:dyDescent="0.2">
      <c r="A57" s="138"/>
      <c r="B57" s="139"/>
      <c r="C57" s="40" t="s">
        <v>30</v>
      </c>
      <c r="D57" s="140">
        <f t="shared" ref="D57:K57" si="15">D52*14</f>
        <v>270.19000703729768</v>
      </c>
      <c r="E57" s="140">
        <f t="shared" si="15"/>
        <v>135.09500351864884</v>
      </c>
      <c r="F57" s="140">
        <f t="shared" si="15"/>
        <v>90.063335679099225</v>
      </c>
      <c r="G57" s="140">
        <f t="shared" si="15"/>
        <v>135.09500351864884</v>
      </c>
      <c r="H57" s="140">
        <f t="shared" si="15"/>
        <v>72.050668543279386</v>
      </c>
      <c r="I57" s="140">
        <f t="shared" si="15"/>
        <v>54.038001407459532</v>
      </c>
      <c r="J57" s="140">
        <f t="shared" si="15"/>
        <v>54.038001407459532</v>
      </c>
      <c r="K57" s="140">
        <f t="shared" si="15"/>
        <v>90.063335679099225</v>
      </c>
    </row>
    <row r="58" spans="1:11" x14ac:dyDescent="0.2">
      <c r="A58" s="138"/>
      <c r="B58" s="139"/>
      <c r="C58" s="38" t="s">
        <v>31</v>
      </c>
      <c r="D58" s="39">
        <f t="shared" ref="D58:K58" si="16">D57*2</f>
        <v>540.38001407459535</v>
      </c>
      <c r="E58" s="39">
        <f t="shared" si="16"/>
        <v>270.19000703729768</v>
      </c>
      <c r="F58" s="39">
        <f t="shared" si="16"/>
        <v>180.12667135819845</v>
      </c>
      <c r="G58" s="39">
        <f t="shared" si="16"/>
        <v>270.19000703729768</v>
      </c>
      <c r="H58" s="39">
        <f t="shared" si="16"/>
        <v>144.10133708655877</v>
      </c>
      <c r="I58" s="39">
        <f t="shared" si="16"/>
        <v>108.07600281491906</v>
      </c>
      <c r="J58" s="39">
        <f t="shared" si="16"/>
        <v>108.07600281491906</v>
      </c>
      <c r="K58" s="39">
        <f t="shared" si="16"/>
        <v>180.12667135819845</v>
      </c>
    </row>
    <row r="59" spans="1:11" x14ac:dyDescent="0.2">
      <c r="A59" s="138"/>
      <c r="B59" s="139"/>
      <c r="C59" s="38" t="s">
        <v>32</v>
      </c>
      <c r="D59" s="39">
        <f t="shared" ref="D59:K59" si="17">D58+D57</f>
        <v>810.57002111189308</v>
      </c>
      <c r="E59" s="39">
        <f t="shared" si="17"/>
        <v>405.28501055594654</v>
      </c>
      <c r="F59" s="39">
        <f t="shared" si="17"/>
        <v>270.19000703729768</v>
      </c>
      <c r="G59" s="39">
        <f t="shared" si="17"/>
        <v>405.28501055594654</v>
      </c>
      <c r="H59" s="39">
        <f t="shared" si="17"/>
        <v>216.15200562983816</v>
      </c>
      <c r="I59" s="39">
        <f t="shared" si="17"/>
        <v>162.11400422237858</v>
      </c>
      <c r="J59" s="39">
        <f t="shared" si="17"/>
        <v>162.11400422237858</v>
      </c>
      <c r="K59" s="39">
        <f t="shared" si="17"/>
        <v>270.19000703729768</v>
      </c>
    </row>
    <row r="60" spans="1:11" x14ac:dyDescent="0.2">
      <c r="A60" s="138"/>
      <c r="B60" s="139"/>
      <c r="C60" s="38" t="s">
        <v>33</v>
      </c>
      <c r="D60" s="39">
        <f>D58+D58</f>
        <v>1080.7600281491907</v>
      </c>
      <c r="E60" s="39">
        <f t="shared" ref="E60:K60" si="18">E59+E57</f>
        <v>540.38001407459535</v>
      </c>
      <c r="F60" s="39">
        <f t="shared" si="18"/>
        <v>360.2533427163969</v>
      </c>
      <c r="G60" s="39">
        <f t="shared" si="18"/>
        <v>540.38001407459535</v>
      </c>
      <c r="H60" s="39">
        <f t="shared" si="18"/>
        <v>288.20267417311754</v>
      </c>
      <c r="I60" s="39">
        <f t="shared" si="18"/>
        <v>216.15200562983813</v>
      </c>
      <c r="J60" s="39">
        <f t="shared" si="18"/>
        <v>216.15200562983813</v>
      </c>
      <c r="K60" s="39">
        <f t="shared" si="18"/>
        <v>360.2533427163969</v>
      </c>
    </row>
    <row r="61" spans="1:11" x14ac:dyDescent="0.2">
      <c r="A61" s="138"/>
      <c r="B61" s="139"/>
      <c r="C61" s="38" t="s">
        <v>34</v>
      </c>
      <c r="D61" s="39">
        <f>D59+D58</f>
        <v>1350.9500351864885</v>
      </c>
      <c r="E61" s="39">
        <f t="shared" ref="E61:K61" si="19">E60+E57</f>
        <v>675.47501759324416</v>
      </c>
      <c r="F61" s="39">
        <f t="shared" si="19"/>
        <v>450.31667839549613</v>
      </c>
      <c r="G61" s="39">
        <f t="shared" si="19"/>
        <v>675.47501759324416</v>
      </c>
      <c r="H61" s="39">
        <f t="shared" si="19"/>
        <v>360.2533427163969</v>
      </c>
      <c r="I61" s="39">
        <f t="shared" si="19"/>
        <v>270.19000703729768</v>
      </c>
      <c r="J61" s="39">
        <f t="shared" si="19"/>
        <v>270.19000703729768</v>
      </c>
      <c r="K61" s="39">
        <f t="shared" si="19"/>
        <v>450.31667839549613</v>
      </c>
    </row>
    <row r="62" spans="1:11" x14ac:dyDescent="0.2">
      <c r="A62" s="138"/>
      <c r="B62" s="139"/>
      <c r="C62" s="38" t="s">
        <v>35</v>
      </c>
      <c r="D62" s="39">
        <f>D59+D59</f>
        <v>1621.1400422237862</v>
      </c>
      <c r="E62" s="39">
        <f t="shared" ref="E62:K62" si="20">E61+E57</f>
        <v>810.57002111189297</v>
      </c>
      <c r="F62" s="39">
        <f t="shared" si="20"/>
        <v>540.38001407459535</v>
      </c>
      <c r="G62" s="39">
        <f t="shared" si="20"/>
        <v>810.57002111189297</v>
      </c>
      <c r="H62" s="39">
        <f t="shared" si="20"/>
        <v>432.30401125967626</v>
      </c>
      <c r="I62" s="39">
        <f t="shared" si="20"/>
        <v>324.22800844475722</v>
      </c>
      <c r="J62" s="39">
        <f t="shared" si="20"/>
        <v>324.22800844475722</v>
      </c>
      <c r="K62" s="39">
        <f t="shared" si="20"/>
        <v>540.38001407459535</v>
      </c>
    </row>
    <row r="63" spans="1:11" x14ac:dyDescent="0.2">
      <c r="A63" s="138"/>
      <c r="B63" s="139"/>
      <c r="C63" s="38" t="s">
        <v>36</v>
      </c>
      <c r="D63" s="39">
        <f>D59+D60</f>
        <v>1891.3300492610838</v>
      </c>
      <c r="E63" s="39">
        <f t="shared" ref="E63:K63" si="21">E62+E57</f>
        <v>945.66502463054178</v>
      </c>
      <c r="F63" s="39">
        <f t="shared" si="21"/>
        <v>630.44334975369452</v>
      </c>
      <c r="G63" s="39">
        <f t="shared" si="21"/>
        <v>945.66502463054178</v>
      </c>
      <c r="H63" s="39">
        <f t="shared" si="21"/>
        <v>504.35467980295562</v>
      </c>
      <c r="I63" s="39">
        <f t="shared" si="21"/>
        <v>378.26600985221677</v>
      </c>
      <c r="J63" s="39">
        <f t="shared" si="21"/>
        <v>378.26600985221677</v>
      </c>
      <c r="K63" s="39">
        <f t="shared" si="21"/>
        <v>630.44334975369452</v>
      </c>
    </row>
    <row r="64" spans="1:11" x14ac:dyDescent="0.2">
      <c r="A64" s="138"/>
      <c r="B64" s="139"/>
      <c r="C64" s="38" t="s">
        <v>37</v>
      </c>
      <c r="D64" s="39">
        <f t="shared" ref="D64:K64" si="22">D63+D57</f>
        <v>2161.5200562983814</v>
      </c>
      <c r="E64" s="39">
        <f t="shared" si="22"/>
        <v>1080.7600281491907</v>
      </c>
      <c r="F64" s="39">
        <f t="shared" si="22"/>
        <v>720.5066854327938</v>
      </c>
      <c r="G64" s="39">
        <f t="shared" si="22"/>
        <v>1080.7600281491907</v>
      </c>
      <c r="H64" s="39">
        <f t="shared" si="22"/>
        <v>576.40534834623497</v>
      </c>
      <c r="I64" s="39">
        <f t="shared" si="22"/>
        <v>432.30401125967632</v>
      </c>
      <c r="J64" s="39">
        <f t="shared" si="22"/>
        <v>432.30401125967632</v>
      </c>
      <c r="K64" s="39">
        <f t="shared" si="22"/>
        <v>720.5066854327938</v>
      </c>
    </row>
    <row r="65" spans="1:11" x14ac:dyDescent="0.2">
      <c r="A65" s="138"/>
      <c r="B65" s="139"/>
      <c r="C65" s="38" t="s">
        <v>38</v>
      </c>
      <c r="D65" s="39">
        <f t="shared" ref="D65:K65" si="23">D64+D57</f>
        <v>2431.710063335679</v>
      </c>
      <c r="E65" s="39">
        <f t="shared" si="23"/>
        <v>1215.8550316678395</v>
      </c>
      <c r="F65" s="39">
        <f t="shared" si="23"/>
        <v>810.57002111189308</v>
      </c>
      <c r="G65" s="39">
        <f t="shared" si="23"/>
        <v>1215.8550316678395</v>
      </c>
      <c r="H65" s="39">
        <f t="shared" si="23"/>
        <v>648.45601688951433</v>
      </c>
      <c r="I65" s="39">
        <f t="shared" si="23"/>
        <v>486.34201266713586</v>
      </c>
      <c r="J65" s="39">
        <f t="shared" si="23"/>
        <v>486.34201266713586</v>
      </c>
      <c r="K65" s="39">
        <f t="shared" si="23"/>
        <v>810.57002111189308</v>
      </c>
    </row>
    <row r="66" spans="1:11" x14ac:dyDescent="0.2">
      <c r="A66" s="138"/>
      <c r="B66" s="139"/>
      <c r="C66" s="38" t="s">
        <v>39</v>
      </c>
      <c r="D66" s="39">
        <f t="shared" ref="D66:K66" si="24">D65+D57</f>
        <v>2701.9000703729766</v>
      </c>
      <c r="E66" s="39">
        <f t="shared" si="24"/>
        <v>1350.9500351864883</v>
      </c>
      <c r="F66" s="39">
        <f t="shared" si="24"/>
        <v>900.63335679099237</v>
      </c>
      <c r="G66" s="39">
        <f t="shared" si="24"/>
        <v>1350.9500351864883</v>
      </c>
      <c r="H66" s="39">
        <f t="shared" si="24"/>
        <v>720.50668543279369</v>
      </c>
      <c r="I66" s="39">
        <f t="shared" si="24"/>
        <v>540.38001407459535</v>
      </c>
      <c r="J66" s="39">
        <f t="shared" si="24"/>
        <v>540.38001407459535</v>
      </c>
      <c r="K66" s="39">
        <f t="shared" si="24"/>
        <v>900.63335679099237</v>
      </c>
    </row>
    <row r="67" spans="1:11" x14ac:dyDescent="0.2">
      <c r="A67" s="138"/>
      <c r="B67" s="139"/>
      <c r="C67" s="38" t="s">
        <v>40</v>
      </c>
      <c r="D67" s="39">
        <f t="shared" ref="D67:K67" si="25">D66*2</f>
        <v>5403.8001407459533</v>
      </c>
      <c r="E67" s="39">
        <f t="shared" si="25"/>
        <v>2701.9000703729766</v>
      </c>
      <c r="F67" s="39">
        <f t="shared" si="25"/>
        <v>1801.2667135819847</v>
      </c>
      <c r="G67" s="39">
        <f t="shared" si="25"/>
        <v>2701.9000703729766</v>
      </c>
      <c r="H67" s="39">
        <f t="shared" si="25"/>
        <v>1441.0133708655874</v>
      </c>
      <c r="I67" s="39">
        <f t="shared" si="25"/>
        <v>1080.7600281491907</v>
      </c>
      <c r="J67" s="39">
        <f t="shared" si="25"/>
        <v>1080.7600281491907</v>
      </c>
      <c r="K67" s="39">
        <f t="shared" si="25"/>
        <v>1801.2667135819847</v>
      </c>
    </row>
    <row r="68" spans="1:11" x14ac:dyDescent="0.2">
      <c r="A68" s="130"/>
      <c r="B68" s="106"/>
      <c r="C68" s="42" t="s">
        <v>41</v>
      </c>
      <c r="D68" s="39">
        <f t="shared" ref="D68:K68" si="26">D67+D66</f>
        <v>8105.7002111189304</v>
      </c>
      <c r="E68" s="39">
        <f t="shared" si="26"/>
        <v>4052.8501055594652</v>
      </c>
      <c r="F68" s="39">
        <f t="shared" si="26"/>
        <v>2701.9000703729771</v>
      </c>
      <c r="G68" s="39">
        <f t="shared" si="26"/>
        <v>4052.8501055594652</v>
      </c>
      <c r="H68" s="39">
        <f t="shared" si="26"/>
        <v>2161.520056298381</v>
      </c>
      <c r="I68" s="39">
        <f t="shared" si="26"/>
        <v>1621.1400422237862</v>
      </c>
      <c r="J68" s="39">
        <f t="shared" si="26"/>
        <v>1621.1400422237862</v>
      </c>
      <c r="K68" s="39">
        <f t="shared" si="26"/>
        <v>2701.9000703729771</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Chad</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100</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92.289132401729162</v>
      </c>
      <c r="F5" s="15">
        <f>E5*14</f>
        <v>1292.0478536242083</v>
      </c>
      <c r="G5" s="16">
        <v>1</v>
      </c>
      <c r="H5" s="15">
        <f>F5*30</f>
        <v>38761.435608726249</v>
      </c>
      <c r="I5" s="17">
        <f>E26</f>
        <v>15504.574243490497</v>
      </c>
      <c r="J5" s="18">
        <f>F26</f>
        <v>23256.861365235753</v>
      </c>
      <c r="K5" s="19"/>
    </row>
    <row r="6" spans="1:11" ht="13.2" x14ac:dyDescent="0.25">
      <c r="A6" s="151" t="s">
        <v>9</v>
      </c>
      <c r="B6" s="159">
        <f>D5*C6</f>
        <v>131.14285714285714</v>
      </c>
      <c r="C6" s="233">
        <f>B7/C7</f>
        <v>131.14285714285714</v>
      </c>
      <c r="D6" s="20" t="s">
        <v>10</v>
      </c>
      <c r="E6" s="21"/>
      <c r="F6" s="21"/>
      <c r="G6" s="22">
        <v>39706</v>
      </c>
      <c r="H6" s="23" t="s">
        <v>11</v>
      </c>
      <c r="I6" s="24" t="s">
        <v>12</v>
      </c>
      <c r="J6" s="24" t="s">
        <v>13</v>
      </c>
      <c r="K6" s="25"/>
    </row>
    <row r="7" spans="1:11" ht="14.4" x14ac:dyDescent="0.3">
      <c r="A7" s="162" t="s">
        <v>14</v>
      </c>
      <c r="B7" s="26">
        <v>1836</v>
      </c>
      <c r="C7" s="27">
        <v>14</v>
      </c>
      <c r="D7"/>
      <c r="E7" s="28"/>
      <c r="F7"/>
      <c r="G7" s="29">
        <v>1.421</v>
      </c>
      <c r="H7"/>
      <c r="I7" s="30"/>
      <c r="J7"/>
      <c r="K7" s="31"/>
    </row>
    <row r="8" spans="1:11" ht="13.8" thickBot="1" x14ac:dyDescent="0.3">
      <c r="A8" s="150" t="s">
        <v>15</v>
      </c>
      <c r="B8" s="32">
        <f>B7*C8</f>
        <v>55080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92.289132401729162</v>
      </c>
      <c r="E10" s="39">
        <f>D10/100*40</f>
        <v>36.915652960691659</v>
      </c>
      <c r="F10" s="153">
        <f>D10/100*60</f>
        <v>55.373479441037496</v>
      </c>
      <c r="G10" s="155" t="s">
        <v>25</v>
      </c>
      <c r="H10" s="144">
        <f>E10/100*35</f>
        <v>12.920478536242081</v>
      </c>
      <c r="I10" s="39">
        <f>E10/100*10</f>
        <v>3.6915652960691658</v>
      </c>
      <c r="J10" s="39">
        <f>E10/100*10</f>
        <v>3.6915652960691658</v>
      </c>
      <c r="K10" s="39">
        <f>E10/100*45</f>
        <v>16.612043832311247</v>
      </c>
    </row>
    <row r="11" spans="1:11" x14ac:dyDescent="0.2">
      <c r="B11" s="19"/>
      <c r="C11" s="149" t="s">
        <v>26</v>
      </c>
      <c r="D11" s="144">
        <f>D10*2</f>
        <v>184.57826480345832</v>
      </c>
      <c r="E11" s="39">
        <f>E10*2</f>
        <v>73.831305921383318</v>
      </c>
      <c r="F11" s="153">
        <f>F10*2</f>
        <v>110.74695888207499</v>
      </c>
      <c r="G11" s="155" t="s">
        <v>26</v>
      </c>
      <c r="H11" s="144">
        <f>H10*2</f>
        <v>25.840957072484162</v>
      </c>
      <c r="I11" s="39">
        <f>I10*2</f>
        <v>7.3831305921383317</v>
      </c>
      <c r="J11" s="39">
        <f>J10*2</f>
        <v>7.3831305921383317</v>
      </c>
      <c r="K11" s="39">
        <f>K10*2</f>
        <v>33.224087664622495</v>
      </c>
    </row>
    <row r="12" spans="1:11" ht="14.4" x14ac:dyDescent="0.3">
      <c r="A12" s="145"/>
      <c r="B12" s="19"/>
      <c r="C12" s="149" t="s">
        <v>27</v>
      </c>
      <c r="D12" s="144">
        <f>D10*3</f>
        <v>276.8673972051875</v>
      </c>
      <c r="E12" s="39">
        <f>E10*3</f>
        <v>110.74695888207498</v>
      </c>
      <c r="F12" s="153">
        <f>F10*3</f>
        <v>166.1204383231125</v>
      </c>
      <c r="G12" s="155" t="s">
        <v>27</v>
      </c>
      <c r="H12" s="144">
        <f>H10*3</f>
        <v>38.761435608726245</v>
      </c>
      <c r="I12" s="39">
        <f>I10*3</f>
        <v>11.074695888207497</v>
      </c>
      <c r="J12" s="39">
        <f>J10*3</f>
        <v>11.074695888207497</v>
      </c>
      <c r="K12" s="39">
        <f>K10*3</f>
        <v>49.836131496933746</v>
      </c>
    </row>
    <row r="13" spans="1:11" x14ac:dyDescent="0.2">
      <c r="B13" s="19"/>
      <c r="C13" s="149" t="s">
        <v>28</v>
      </c>
      <c r="D13" s="144">
        <f>D10*6</f>
        <v>553.734794410375</v>
      </c>
      <c r="E13" s="39">
        <f>E10*6</f>
        <v>221.49391776414996</v>
      </c>
      <c r="F13" s="153">
        <f>F10*6</f>
        <v>332.24087664622499</v>
      </c>
      <c r="G13" s="155" t="s">
        <v>28</v>
      </c>
      <c r="H13" s="144">
        <f>H10*6</f>
        <v>77.52287121745249</v>
      </c>
      <c r="I13" s="39">
        <f>I10*6</f>
        <v>22.149391776414994</v>
      </c>
      <c r="J13" s="39">
        <f>J10*6</f>
        <v>22.149391776414994</v>
      </c>
      <c r="K13" s="39">
        <f>K10*6</f>
        <v>99.672262993867491</v>
      </c>
    </row>
    <row r="14" spans="1:11" x14ac:dyDescent="0.2">
      <c r="A14" s="157"/>
      <c r="B14" s="147"/>
      <c r="C14" s="149" t="s">
        <v>29</v>
      </c>
      <c r="D14" s="144">
        <f>D10*12</f>
        <v>1107.46958882075</v>
      </c>
      <c r="E14" s="39">
        <f>E10*12</f>
        <v>442.98783552829991</v>
      </c>
      <c r="F14" s="153">
        <f>F10*12</f>
        <v>664.48175329244998</v>
      </c>
      <c r="G14" s="155" t="s">
        <v>29</v>
      </c>
      <c r="H14" s="144">
        <f>H10*12</f>
        <v>155.04574243490498</v>
      </c>
      <c r="I14" s="39">
        <f>I10*12</f>
        <v>44.298783552829988</v>
      </c>
      <c r="J14" s="39">
        <f>J10*12</f>
        <v>44.298783552829988</v>
      </c>
      <c r="K14" s="39">
        <f>K10*12</f>
        <v>199.34452598773498</v>
      </c>
    </row>
    <row r="15" spans="1:11" x14ac:dyDescent="0.2">
      <c r="A15" s="157"/>
      <c r="B15" s="158"/>
      <c r="C15" s="160" t="s">
        <v>30</v>
      </c>
      <c r="D15" s="156">
        <f>D10*14</f>
        <v>1292.0478536242083</v>
      </c>
      <c r="E15" s="41">
        <f>E10*14</f>
        <v>516.81914144968323</v>
      </c>
      <c r="F15" s="141">
        <f>F10*14</f>
        <v>775.22871217452496</v>
      </c>
      <c r="G15" s="143" t="s">
        <v>30</v>
      </c>
      <c r="H15" s="156">
        <f>H10*14</f>
        <v>180.88669950738912</v>
      </c>
      <c r="I15" s="41">
        <f>I10*14</f>
        <v>51.681914144968324</v>
      </c>
      <c r="J15" s="41">
        <f>J10*14</f>
        <v>51.681914144968324</v>
      </c>
      <c r="K15" s="41">
        <f>K10*14</f>
        <v>232.56861365235747</v>
      </c>
    </row>
    <row r="16" spans="1:11" x14ac:dyDescent="0.2">
      <c r="A16" s="157"/>
      <c r="B16" s="146"/>
      <c r="C16" s="149" t="s">
        <v>31</v>
      </c>
      <c r="D16" s="144">
        <f>D15*2</f>
        <v>2584.0957072484166</v>
      </c>
      <c r="E16" s="39">
        <f>E15*2</f>
        <v>1033.6382828993665</v>
      </c>
      <c r="F16" s="153">
        <f>F15*2</f>
        <v>1550.4574243490499</v>
      </c>
      <c r="G16" s="155" t="s">
        <v>31</v>
      </c>
      <c r="H16" s="144">
        <f>H15*2</f>
        <v>361.77339901477825</v>
      </c>
      <c r="I16" s="39">
        <f>I15*2</f>
        <v>103.36382828993665</v>
      </c>
      <c r="J16" s="39">
        <f>J15*2</f>
        <v>103.36382828993665</v>
      </c>
      <c r="K16" s="39">
        <f>K15*2</f>
        <v>465.13722730471494</v>
      </c>
    </row>
    <row r="17" spans="1:11" x14ac:dyDescent="0.2">
      <c r="B17" s="19"/>
      <c r="C17" s="149" t="s">
        <v>32</v>
      </c>
      <c r="D17" s="144">
        <f>D16+D15</f>
        <v>3876.1435608726251</v>
      </c>
      <c r="E17" s="39">
        <f>E16+E15</f>
        <v>1550.4574243490497</v>
      </c>
      <c r="F17" s="153">
        <f>F16+F15</f>
        <v>2325.686136523575</v>
      </c>
      <c r="G17" s="155" t="s">
        <v>32</v>
      </c>
      <c r="H17" s="144">
        <f>H16+H15</f>
        <v>542.66009852216735</v>
      </c>
      <c r="I17" s="39">
        <f>I16+I15</f>
        <v>155.04574243490498</v>
      </c>
      <c r="J17" s="39">
        <f>J16+J15</f>
        <v>155.04574243490498</v>
      </c>
      <c r="K17" s="39">
        <f>K16+K15</f>
        <v>697.70584095707238</v>
      </c>
    </row>
    <row r="18" spans="1:11" x14ac:dyDescent="0.2">
      <c r="A18" s="138"/>
      <c r="B18" s="19"/>
      <c r="C18" s="149" t="s">
        <v>33</v>
      </c>
      <c r="D18" s="144">
        <f>D16*2</f>
        <v>5168.1914144968332</v>
      </c>
      <c r="E18" s="39">
        <f>E16+E16</f>
        <v>2067.2765657987329</v>
      </c>
      <c r="F18" s="153">
        <f>F16+F16</f>
        <v>3100.9148486980998</v>
      </c>
      <c r="G18" s="155" t="s">
        <v>33</v>
      </c>
      <c r="H18" s="144">
        <f>H16+H16</f>
        <v>723.5467980295565</v>
      </c>
      <c r="I18" s="39">
        <f>I16+I16</f>
        <v>206.7276565798733</v>
      </c>
      <c r="J18" s="39">
        <f>J16+J16</f>
        <v>206.7276565798733</v>
      </c>
      <c r="K18" s="39">
        <f>K16+K16</f>
        <v>930.27445460942988</v>
      </c>
    </row>
    <row r="19" spans="1:11" x14ac:dyDescent="0.2">
      <c r="A19" s="138"/>
      <c r="B19" s="19"/>
      <c r="C19" s="149" t="s">
        <v>34</v>
      </c>
      <c r="D19" s="144">
        <f>D17+D16</f>
        <v>6460.2392681210422</v>
      </c>
      <c r="E19" s="39">
        <f>E17+E16</f>
        <v>2584.0957072484161</v>
      </c>
      <c r="F19" s="153">
        <f>F16+F17</f>
        <v>3876.1435608726251</v>
      </c>
      <c r="G19" s="155" t="s">
        <v>34</v>
      </c>
      <c r="H19" s="144">
        <f>H17+H16</f>
        <v>904.43349753694565</v>
      </c>
      <c r="I19" s="39">
        <f>I16+I17</f>
        <v>258.40957072484161</v>
      </c>
      <c r="J19" s="39">
        <f>J16+J17</f>
        <v>258.40957072484161</v>
      </c>
      <c r="K19" s="39">
        <f>K18+K15</f>
        <v>1162.8430682617873</v>
      </c>
    </row>
    <row r="20" spans="1:11" x14ac:dyDescent="0.2">
      <c r="A20" s="138"/>
      <c r="B20" s="19"/>
      <c r="C20" s="149" t="s">
        <v>35</v>
      </c>
      <c r="D20" s="144">
        <f>D17*2</f>
        <v>7752.2871217452503</v>
      </c>
      <c r="E20" s="39">
        <f>E17+E17</f>
        <v>3100.9148486980994</v>
      </c>
      <c r="F20" s="153">
        <f>F17+F17</f>
        <v>4651.37227304715</v>
      </c>
      <c r="G20" s="155" t="s">
        <v>35</v>
      </c>
      <c r="H20" s="144">
        <f>H17+H17</f>
        <v>1085.3201970443347</v>
      </c>
      <c r="I20" s="39">
        <f>I17+I17</f>
        <v>310.09148486980996</v>
      </c>
      <c r="J20" s="39">
        <f>J17+J17</f>
        <v>310.09148486980996</v>
      </c>
      <c r="K20" s="39">
        <f>K19+K15</f>
        <v>1395.4116819141448</v>
      </c>
    </row>
    <row r="21" spans="1:11" x14ac:dyDescent="0.2">
      <c r="A21" s="138"/>
      <c r="B21" s="19"/>
      <c r="C21" s="149" t="s">
        <v>36</v>
      </c>
      <c r="D21" s="144">
        <f>D18+D17</f>
        <v>9044.3349753694583</v>
      </c>
      <c r="E21" s="39">
        <f>E18+E17</f>
        <v>3617.7339901477826</v>
      </c>
      <c r="F21" s="153">
        <f>F18+F17</f>
        <v>5426.6009852216748</v>
      </c>
      <c r="G21" s="155" t="s">
        <v>36</v>
      </c>
      <c r="H21" s="144">
        <f>H17+H18</f>
        <v>1266.2068965517237</v>
      </c>
      <c r="I21" s="39">
        <f>I18+I17</f>
        <v>361.77339901477831</v>
      </c>
      <c r="J21" s="39">
        <f>J18+J17</f>
        <v>361.77339901477831</v>
      </c>
      <c r="K21" s="39">
        <f>K20+K15</f>
        <v>1627.9802955665023</v>
      </c>
    </row>
    <row r="22" spans="1:11" x14ac:dyDescent="0.2">
      <c r="A22" s="138"/>
      <c r="B22" s="19"/>
      <c r="C22" s="149" t="s">
        <v>37</v>
      </c>
      <c r="D22" s="144">
        <f>D18+D18</f>
        <v>10336.382828993666</v>
      </c>
      <c r="E22" s="39">
        <f>E18+E18</f>
        <v>4134.5531315974658</v>
      </c>
      <c r="F22" s="153">
        <f>F18+F18</f>
        <v>6201.8296973961997</v>
      </c>
      <c r="G22" s="155" t="s">
        <v>37</v>
      </c>
      <c r="H22" s="144">
        <f>H18+H18</f>
        <v>1447.093596059113</v>
      </c>
      <c r="I22" s="39">
        <f>I18+I18</f>
        <v>413.45531315974659</v>
      </c>
      <c r="J22" s="39">
        <f>J18+J18</f>
        <v>413.45531315974659</v>
      </c>
      <c r="K22" s="39">
        <f>K21+K15</f>
        <v>1860.5489092188598</v>
      </c>
    </row>
    <row r="23" spans="1:11" x14ac:dyDescent="0.2">
      <c r="A23" s="138"/>
      <c r="B23" s="19"/>
      <c r="C23" s="149" t="s">
        <v>38</v>
      </c>
      <c r="D23" s="144">
        <f>D18+D19</f>
        <v>11628.430682617876</v>
      </c>
      <c r="E23" s="39">
        <f>E19+E18</f>
        <v>4651.3722730471491</v>
      </c>
      <c r="F23" s="153">
        <f>F19+F18</f>
        <v>6977.0584095707254</v>
      </c>
      <c r="G23" s="155" t="s">
        <v>38</v>
      </c>
      <c r="H23" s="144">
        <f>H18+H19</f>
        <v>1627.9802955665023</v>
      </c>
      <c r="I23" s="39">
        <f>I19+I18</f>
        <v>465.13722730471488</v>
      </c>
      <c r="J23" s="39">
        <f>J19+J18</f>
        <v>465.13722730471488</v>
      </c>
      <c r="K23" s="39">
        <f>K22+K15</f>
        <v>2093.1175228712173</v>
      </c>
    </row>
    <row r="24" spans="1:11" x14ac:dyDescent="0.2">
      <c r="A24" s="138"/>
      <c r="B24" s="19"/>
      <c r="C24" s="149" t="s">
        <v>39</v>
      </c>
      <c r="D24" s="144">
        <f>D15*10</f>
        <v>12920.478536242083</v>
      </c>
      <c r="E24" s="39">
        <f>E19+E19</f>
        <v>5168.1914144968323</v>
      </c>
      <c r="F24" s="153">
        <f>F19+F19</f>
        <v>7752.2871217452503</v>
      </c>
      <c r="G24" s="155" t="s">
        <v>39</v>
      </c>
      <c r="H24" s="144">
        <f>H19+H19</f>
        <v>1808.8669950738913</v>
      </c>
      <c r="I24" s="39">
        <f>I19+I19</f>
        <v>516.81914144968323</v>
      </c>
      <c r="J24" s="39">
        <f>J19+J19</f>
        <v>516.81914144968323</v>
      </c>
      <c r="K24" s="39">
        <f>K23+K15</f>
        <v>2325.6861365235745</v>
      </c>
    </row>
    <row r="25" spans="1:11" x14ac:dyDescent="0.2">
      <c r="A25" s="138"/>
      <c r="B25" s="19"/>
      <c r="C25" s="149" t="s">
        <v>40</v>
      </c>
      <c r="D25" s="144">
        <f>D24*2</f>
        <v>25840.957072484165</v>
      </c>
      <c r="E25" s="39">
        <f>E24*2</f>
        <v>10336.382828993665</v>
      </c>
      <c r="F25" s="153">
        <f>F24*2</f>
        <v>15504.574243490501</v>
      </c>
      <c r="G25" s="155" t="s">
        <v>40</v>
      </c>
      <c r="H25" s="144">
        <f>H24*2</f>
        <v>3617.7339901477826</v>
      </c>
      <c r="I25" s="39">
        <f>I24*2</f>
        <v>1033.6382828993665</v>
      </c>
      <c r="J25" s="39">
        <f>J24*2</f>
        <v>1033.6382828993665</v>
      </c>
      <c r="K25" s="39">
        <f>K24*2</f>
        <v>4651.3722730471491</v>
      </c>
    </row>
    <row r="26" spans="1:11" ht="10.8" thickBot="1" x14ac:dyDescent="0.25">
      <c r="A26" s="138"/>
      <c r="B26" s="25"/>
      <c r="C26" s="148" t="s">
        <v>41</v>
      </c>
      <c r="D26" s="144">
        <f>D25+D24</f>
        <v>38761.435608726249</v>
      </c>
      <c r="E26" s="39">
        <f>E25+E24</f>
        <v>15504.574243490497</v>
      </c>
      <c r="F26" s="153">
        <f>F25+F24</f>
        <v>23256.861365235753</v>
      </c>
      <c r="G26" s="154" t="s">
        <v>41</v>
      </c>
      <c r="H26" s="144">
        <f>H25+H24</f>
        <v>5426.6009852216739</v>
      </c>
      <c r="I26" s="39">
        <f>I25+I24</f>
        <v>1550.4574243490497</v>
      </c>
      <c r="J26" s="39">
        <f>J25+J24</f>
        <v>1550.4574243490497</v>
      </c>
      <c r="K26" s="39">
        <f>K25+K24</f>
        <v>6977.0584095707236</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38761.435608726249</v>
      </c>
      <c r="D29" s="51">
        <f>C29/100*4</f>
        <v>1550.4574243490499</v>
      </c>
      <c r="E29" s="51">
        <f>C29/100*5</f>
        <v>1938.0717804363123</v>
      </c>
      <c r="F29" s="51">
        <f>C29/100*6</f>
        <v>2325.686136523575</v>
      </c>
      <c r="G29" s="51">
        <f>C29/100*7</f>
        <v>2713.3004926108374</v>
      </c>
      <c r="H29" s="51">
        <f>C29/100*8</f>
        <v>3100.9148486980998</v>
      </c>
      <c r="I29" s="51">
        <f>C29/100*9</f>
        <v>3488.5292047853623</v>
      </c>
      <c r="J29" s="51">
        <f>C29/100*10</f>
        <v>3876.1435608726247</v>
      </c>
      <c r="K29" s="52"/>
    </row>
    <row r="30" spans="1:11" x14ac:dyDescent="0.2">
      <c r="A30" s="19"/>
      <c r="B30" s="53" t="s">
        <v>45</v>
      </c>
      <c r="C30" s="54" t="s">
        <v>46</v>
      </c>
      <c r="D30" s="55">
        <f>D15</f>
        <v>1292.0478536242083</v>
      </c>
      <c r="E30" s="55">
        <f>D15</f>
        <v>1292.0478536242083</v>
      </c>
      <c r="F30" s="55">
        <f>D15</f>
        <v>1292.0478536242083</v>
      </c>
      <c r="G30" s="55">
        <f>D15</f>
        <v>1292.0478536242083</v>
      </c>
      <c r="H30" s="55">
        <f>D15</f>
        <v>1292.0478536242083</v>
      </c>
      <c r="I30" s="55">
        <f>D15</f>
        <v>1292.0478536242083</v>
      </c>
      <c r="J30" s="55">
        <f>D15</f>
        <v>1292.0478536242083</v>
      </c>
      <c r="K30" s="52"/>
    </row>
    <row r="31" spans="1:11" x14ac:dyDescent="0.2">
      <c r="A31" s="19"/>
      <c r="B31" s="53" t="s">
        <v>47</v>
      </c>
      <c r="C31" s="56" t="s">
        <v>48</v>
      </c>
      <c r="D31" s="51">
        <f t="shared" ref="D31:J31" si="0">D29-D30</f>
        <v>258.40957072484161</v>
      </c>
      <c r="E31" s="51">
        <f t="shared" si="0"/>
        <v>646.02392681210404</v>
      </c>
      <c r="F31" s="51">
        <f t="shared" si="0"/>
        <v>1033.6382828993667</v>
      </c>
      <c r="G31" s="51">
        <f t="shared" si="0"/>
        <v>1421.2526389866291</v>
      </c>
      <c r="H31" s="51">
        <f t="shared" si="0"/>
        <v>1808.8669950738915</v>
      </c>
      <c r="I31" s="51">
        <f t="shared" si="0"/>
        <v>2196.4813511611537</v>
      </c>
      <c r="J31" s="51">
        <f t="shared" si="0"/>
        <v>2584.0957072484161</v>
      </c>
      <c r="K31" s="52"/>
    </row>
    <row r="32" spans="1:11" ht="10.8" thickBot="1" x14ac:dyDescent="0.25">
      <c r="A32" s="19"/>
      <c r="B32" s="57"/>
      <c r="C32" s="453" t="s">
        <v>161</v>
      </c>
      <c r="D32" s="58">
        <f t="shared" ref="D32:J32" si="1">D31/100*10</f>
        <v>25.840957072484162</v>
      </c>
      <c r="E32" s="58">
        <f t="shared" si="1"/>
        <v>64.602392681210404</v>
      </c>
      <c r="F32" s="58">
        <f t="shared" si="1"/>
        <v>103.36382828993666</v>
      </c>
      <c r="G32" s="58">
        <f t="shared" si="1"/>
        <v>142.12526389866292</v>
      </c>
      <c r="H32" s="58">
        <f t="shared" si="1"/>
        <v>180.88669950738915</v>
      </c>
      <c r="I32" s="58">
        <f t="shared" si="1"/>
        <v>219.64813511611538</v>
      </c>
      <c r="J32" s="58">
        <f t="shared" si="1"/>
        <v>258.40957072484161</v>
      </c>
      <c r="K32" s="59"/>
    </row>
    <row r="33" spans="1:11" x14ac:dyDescent="0.2">
      <c r="A33" s="19"/>
      <c r="B33" s="60" t="s">
        <v>50</v>
      </c>
      <c r="C33" s="61" t="s">
        <v>51</v>
      </c>
      <c r="D33" s="62">
        <f t="shared" ref="D33:J36" si="2">D29*30</f>
        <v>46513.722730471498</v>
      </c>
      <c r="E33" s="62">
        <f t="shared" si="2"/>
        <v>58142.153413089371</v>
      </c>
      <c r="F33" s="62">
        <f t="shared" si="2"/>
        <v>69770.584095707251</v>
      </c>
      <c r="G33" s="62">
        <f t="shared" si="2"/>
        <v>81399.014778325116</v>
      </c>
      <c r="H33" s="62">
        <f t="shared" si="2"/>
        <v>93027.445460942996</v>
      </c>
      <c r="I33" s="62">
        <f t="shared" si="2"/>
        <v>104655.87614356086</v>
      </c>
      <c r="J33" s="63">
        <f t="shared" si="2"/>
        <v>116284.30682617874</v>
      </c>
      <c r="K33" s="64"/>
    </row>
    <row r="34" spans="1:11" x14ac:dyDescent="0.2">
      <c r="A34" s="19"/>
      <c r="B34" s="65" t="s">
        <v>50</v>
      </c>
      <c r="C34" s="66" t="s">
        <v>52</v>
      </c>
      <c r="D34" s="67">
        <f t="shared" si="2"/>
        <v>38761.435608726249</v>
      </c>
      <c r="E34" s="67">
        <f t="shared" si="2"/>
        <v>38761.435608726249</v>
      </c>
      <c r="F34" s="67">
        <f t="shared" si="2"/>
        <v>38761.435608726249</v>
      </c>
      <c r="G34" s="67">
        <f t="shared" si="2"/>
        <v>38761.435608726249</v>
      </c>
      <c r="H34" s="67">
        <f t="shared" si="2"/>
        <v>38761.435608726249</v>
      </c>
      <c r="I34" s="67">
        <f t="shared" si="2"/>
        <v>38761.435608726249</v>
      </c>
      <c r="J34" s="68">
        <f t="shared" si="2"/>
        <v>38761.435608726249</v>
      </c>
      <c r="K34" s="69"/>
    </row>
    <row r="35" spans="1:11" x14ac:dyDescent="0.2">
      <c r="A35" s="19"/>
      <c r="B35" s="70" t="s">
        <v>50</v>
      </c>
      <c r="C35" s="71" t="s">
        <v>53</v>
      </c>
      <c r="D35" s="72">
        <f t="shared" si="2"/>
        <v>7752.2871217452484</v>
      </c>
      <c r="E35" s="72">
        <f t="shared" si="2"/>
        <v>19380.717804363121</v>
      </c>
      <c r="F35" s="72">
        <f t="shared" si="2"/>
        <v>31009.148486981001</v>
      </c>
      <c r="G35" s="72">
        <f t="shared" si="2"/>
        <v>42637.579169598874</v>
      </c>
      <c r="H35" s="72">
        <f t="shared" si="2"/>
        <v>54266.009852216746</v>
      </c>
      <c r="I35" s="72">
        <f t="shared" si="2"/>
        <v>65894.440534834604</v>
      </c>
      <c r="J35" s="73">
        <f t="shared" si="2"/>
        <v>77522.871217452484</v>
      </c>
      <c r="K35" s="74"/>
    </row>
    <row r="36" spans="1:11" ht="10.8" thickBot="1" x14ac:dyDescent="0.25">
      <c r="A36" s="19"/>
      <c r="B36" s="75" t="s">
        <v>50</v>
      </c>
      <c r="C36" s="76" t="s">
        <v>49</v>
      </c>
      <c r="D36" s="77">
        <f t="shared" si="2"/>
        <v>775.22871217452484</v>
      </c>
      <c r="E36" s="77">
        <f t="shared" si="2"/>
        <v>1938.0717804363121</v>
      </c>
      <c r="F36" s="77">
        <f t="shared" si="2"/>
        <v>3100.9148486980998</v>
      </c>
      <c r="G36" s="77">
        <f t="shared" si="2"/>
        <v>4263.7579169598876</v>
      </c>
      <c r="H36" s="77">
        <f t="shared" si="2"/>
        <v>5426.6009852216748</v>
      </c>
      <c r="I36" s="77">
        <f t="shared" si="2"/>
        <v>6589.4440534834612</v>
      </c>
      <c r="J36" s="77">
        <f t="shared" si="2"/>
        <v>7752.2871217452484</v>
      </c>
      <c r="K36" s="78"/>
    </row>
    <row r="37" spans="1:11" x14ac:dyDescent="0.2">
      <c r="A37" s="6"/>
      <c r="B37" s="79"/>
      <c r="C37" s="80" t="s">
        <v>54</v>
      </c>
      <c r="D37" s="81">
        <f t="shared" ref="D37:J37" si="3">D31</f>
        <v>258.40957072484161</v>
      </c>
      <c r="E37" s="81">
        <f t="shared" si="3"/>
        <v>646.02392681210404</v>
      </c>
      <c r="F37" s="81">
        <f t="shared" si="3"/>
        <v>1033.6382828993667</v>
      </c>
      <c r="G37" s="81">
        <f t="shared" si="3"/>
        <v>1421.2526389866291</v>
      </c>
      <c r="H37" s="81">
        <f t="shared" si="3"/>
        <v>1808.8669950738915</v>
      </c>
      <c r="I37" s="81">
        <f t="shared" si="3"/>
        <v>2196.4813511611537</v>
      </c>
      <c r="J37" s="81">
        <f t="shared" si="3"/>
        <v>2584.0957072484161</v>
      </c>
      <c r="K37" s="82"/>
    </row>
    <row r="38" spans="1:11" ht="11.4" x14ac:dyDescent="0.2">
      <c r="A38" s="11"/>
      <c r="B38" s="83"/>
      <c r="C38" s="84" t="s">
        <v>55</v>
      </c>
      <c r="D38" s="85">
        <f t="shared" ref="D38:J38" si="4">D37/100*20</f>
        <v>51.681914144968324</v>
      </c>
      <c r="E38" s="86">
        <f t="shared" si="4"/>
        <v>129.20478536242081</v>
      </c>
      <c r="F38" s="86">
        <f t="shared" si="4"/>
        <v>206.72765657987333</v>
      </c>
      <c r="G38" s="86">
        <f t="shared" si="4"/>
        <v>284.25052779732584</v>
      </c>
      <c r="H38" s="86">
        <f t="shared" si="4"/>
        <v>361.77339901477831</v>
      </c>
      <c r="I38" s="86">
        <f t="shared" si="4"/>
        <v>439.29627023223077</v>
      </c>
      <c r="J38" s="86">
        <f t="shared" si="4"/>
        <v>516.81914144968323</v>
      </c>
      <c r="K38" s="82"/>
    </row>
    <row r="39" spans="1:11" ht="13.2" x14ac:dyDescent="0.25">
      <c r="A39" s="19"/>
      <c r="B39" s="87"/>
      <c r="C39" s="88" t="s">
        <v>56</v>
      </c>
      <c r="D39" s="85">
        <f t="shared" ref="D39:J39" si="5">D37/100*40</f>
        <v>103.36382828993665</v>
      </c>
      <c r="E39" s="86">
        <f t="shared" si="5"/>
        <v>258.40957072484161</v>
      </c>
      <c r="F39" s="86">
        <f t="shared" si="5"/>
        <v>413.45531315974665</v>
      </c>
      <c r="G39" s="86">
        <f t="shared" si="5"/>
        <v>568.50105559465169</v>
      </c>
      <c r="H39" s="86">
        <f t="shared" si="5"/>
        <v>723.54679802955661</v>
      </c>
      <c r="I39" s="86">
        <f t="shared" si="5"/>
        <v>878.59254046446154</v>
      </c>
      <c r="J39" s="86">
        <f t="shared" si="5"/>
        <v>1033.6382828993665</v>
      </c>
      <c r="K39" s="82"/>
    </row>
    <row r="40" spans="1:11" ht="11.4" x14ac:dyDescent="0.2">
      <c r="A40" s="19"/>
      <c r="B40" s="89"/>
      <c r="C40" s="84" t="s">
        <v>57</v>
      </c>
      <c r="D40" s="85">
        <f t="shared" ref="D40:J40" si="6">D37/100*40</f>
        <v>103.36382828993665</v>
      </c>
      <c r="E40" s="86">
        <f t="shared" si="6"/>
        <v>258.40957072484161</v>
      </c>
      <c r="F40" s="86">
        <f t="shared" si="6"/>
        <v>413.45531315974665</v>
      </c>
      <c r="G40" s="86">
        <f t="shared" si="6"/>
        <v>568.50105559465169</v>
      </c>
      <c r="H40" s="86">
        <f t="shared" si="6"/>
        <v>723.54679802955661</v>
      </c>
      <c r="I40" s="86">
        <f t="shared" si="6"/>
        <v>878.59254046446154</v>
      </c>
      <c r="J40" s="86">
        <f t="shared" si="6"/>
        <v>1033.6382828993665</v>
      </c>
      <c r="K40" s="82"/>
    </row>
    <row r="41" spans="1:11" s="96" customFormat="1" ht="11.4" x14ac:dyDescent="0.2">
      <c r="A41" s="90"/>
      <c r="B41" s="91"/>
      <c r="C41" s="92" t="s">
        <v>58</v>
      </c>
      <c r="D41" s="93">
        <f>D37/100*4</f>
        <v>10.336382828993665</v>
      </c>
      <c r="E41" s="94">
        <f>E37/100*5</f>
        <v>32.301196340605202</v>
      </c>
      <c r="F41" s="94">
        <f>F37/100*6</f>
        <v>62.018296973962002</v>
      </c>
      <c r="G41" s="94">
        <f>F37/100*7</f>
        <v>72.354679802955673</v>
      </c>
      <c r="H41" s="94">
        <f>F37/100*8</f>
        <v>82.691062631949336</v>
      </c>
      <c r="I41" s="94">
        <f>F37/100*9</f>
        <v>93.027445460942999</v>
      </c>
      <c r="J41" s="94">
        <f>F37/100*10</f>
        <v>103.36382828993666</v>
      </c>
      <c r="K41" s="95"/>
    </row>
    <row r="42" spans="1:11" ht="11.4" x14ac:dyDescent="0.2">
      <c r="A42" s="19"/>
      <c r="B42" s="89"/>
      <c r="C42" s="97" t="s">
        <v>59</v>
      </c>
      <c r="D42" s="98">
        <f t="shared" ref="D42:J42" si="7">D37+D41</f>
        <v>268.74595355383531</v>
      </c>
      <c r="E42" s="99">
        <f t="shared" si="7"/>
        <v>678.32512315270924</v>
      </c>
      <c r="F42" s="99">
        <f t="shared" si="7"/>
        <v>1095.6565798733286</v>
      </c>
      <c r="G42" s="99">
        <f t="shared" si="7"/>
        <v>1493.6073187895847</v>
      </c>
      <c r="H42" s="99">
        <f t="shared" si="7"/>
        <v>1891.5580577058408</v>
      </c>
      <c r="I42" s="99">
        <f t="shared" si="7"/>
        <v>2289.5087966220967</v>
      </c>
      <c r="J42" s="99">
        <f t="shared" si="7"/>
        <v>2687.4595355383526</v>
      </c>
      <c r="K42" s="100"/>
    </row>
    <row r="43" spans="1:11" ht="11.4" x14ac:dyDescent="0.2">
      <c r="A43" s="19"/>
      <c r="B43" s="101"/>
      <c r="C43" s="102" t="s">
        <v>60</v>
      </c>
      <c r="D43" s="103">
        <f>D35*D28</f>
        <v>310.09148486980996</v>
      </c>
      <c r="E43" s="103">
        <f t="shared" ref="E43:J43" si="8">E35*E28</f>
        <v>969.03589021815606</v>
      </c>
      <c r="F43" s="103">
        <f t="shared" si="8"/>
        <v>1860.54890921886</v>
      </c>
      <c r="G43" s="103">
        <f t="shared" si="8"/>
        <v>2984.6305418719217</v>
      </c>
      <c r="H43" s="103">
        <f t="shared" si="8"/>
        <v>4341.2807881773397</v>
      </c>
      <c r="I43" s="103">
        <f t="shared" si="8"/>
        <v>5930.4996481351145</v>
      </c>
      <c r="J43" s="103">
        <f t="shared" si="8"/>
        <v>7752.2871217452484</v>
      </c>
      <c r="K43" s="104"/>
    </row>
    <row r="44" spans="1:11" ht="11.4" x14ac:dyDescent="0.2">
      <c r="A44" s="19"/>
      <c r="B44" s="101"/>
      <c r="C44" s="102" t="s">
        <v>61</v>
      </c>
      <c r="D44" s="105">
        <f>D35+D43</f>
        <v>8062.3786066150587</v>
      </c>
      <c r="E44" s="105">
        <f t="shared" ref="E44:J44" si="9">E35+E43</f>
        <v>20349.753694581275</v>
      </c>
      <c r="F44" s="105">
        <f t="shared" si="9"/>
        <v>32869.697396199859</v>
      </c>
      <c r="G44" s="105">
        <f t="shared" si="9"/>
        <v>45622.209711470794</v>
      </c>
      <c r="H44" s="105">
        <f t="shared" si="9"/>
        <v>58607.290640394087</v>
      </c>
      <c r="I44" s="105">
        <f t="shared" si="9"/>
        <v>71824.940182969716</v>
      </c>
      <c r="J44" s="105">
        <f t="shared" si="9"/>
        <v>85275.158339197733</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92.289132401729162</v>
      </c>
      <c r="F46" s="114">
        <f>E46*C7</f>
        <v>1292.0478536242083</v>
      </c>
      <c r="G46" s="115"/>
      <c r="H46" s="114">
        <f>F46*C8</f>
        <v>38761.435608726249</v>
      </c>
      <c r="I46" s="116">
        <f>E26</f>
        <v>15504.574243490497</v>
      </c>
      <c r="J46" s="117">
        <f>F26</f>
        <v>23256.861365235753</v>
      </c>
      <c r="K46" s="19"/>
    </row>
    <row r="47" spans="1:11" ht="13.8" thickBot="1" x14ac:dyDescent="0.3">
      <c r="A47" s="118" t="str">
        <f t="shared" ref="A47:B49" si="10">A6</f>
        <v>Per Month /US$</v>
      </c>
      <c r="B47" s="119">
        <f t="shared" si="10"/>
        <v>131.14285714285714</v>
      </c>
      <c r="C47" s="27">
        <v>1</v>
      </c>
      <c r="D47" s="120"/>
      <c r="E47" s="121"/>
      <c r="F47" s="121"/>
      <c r="G47" s="122"/>
      <c r="H47" s="123" t="s">
        <v>11</v>
      </c>
      <c r="I47" s="124" t="s">
        <v>20</v>
      </c>
      <c r="J47" s="124" t="s">
        <v>13</v>
      </c>
      <c r="K47" s="25"/>
    </row>
    <row r="48" spans="1:11" ht="13.8" thickBot="1" x14ac:dyDescent="0.3">
      <c r="A48" s="118" t="str">
        <f t="shared" si="10"/>
        <v>Per Year /US$</v>
      </c>
      <c r="B48" s="119">
        <f t="shared" si="10"/>
        <v>1836</v>
      </c>
      <c r="C48" s="27">
        <v>14</v>
      </c>
      <c r="D48" s="125"/>
      <c r="E48" s="126"/>
      <c r="F48" s="126"/>
      <c r="G48" s="126"/>
      <c r="H48" s="127"/>
      <c r="I48" s="127"/>
      <c r="J48" s="127"/>
      <c r="K48" s="44"/>
    </row>
    <row r="49" spans="1:11" ht="13.8" thickBot="1" x14ac:dyDescent="0.3">
      <c r="A49" s="118" t="str">
        <f t="shared" si="10"/>
        <v>Per 30 Years /US$</v>
      </c>
      <c r="B49" s="119">
        <f t="shared" si="10"/>
        <v>55080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55.373479441037496</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16.612043832311251</v>
      </c>
      <c r="E52" s="39">
        <f>F10/100*15</f>
        <v>8.3060219161556255</v>
      </c>
      <c r="F52" s="39">
        <f>F10/100*10</f>
        <v>5.5373479441037503</v>
      </c>
      <c r="G52" s="39">
        <f>F10/100*15</f>
        <v>8.3060219161556255</v>
      </c>
      <c r="H52" s="39">
        <f>F10/100*8</f>
        <v>4.4298783552829999</v>
      </c>
      <c r="I52" s="39">
        <f>F10/100*6</f>
        <v>3.3224087664622499</v>
      </c>
      <c r="J52" s="39">
        <f>F10/100*6</f>
        <v>3.3224087664622499</v>
      </c>
      <c r="K52" s="39">
        <f>F10/100*10</f>
        <v>5.5373479441037503</v>
      </c>
    </row>
    <row r="53" spans="1:11" x14ac:dyDescent="0.2">
      <c r="A53" s="138"/>
      <c r="B53" s="139"/>
      <c r="C53" s="38" t="s">
        <v>26</v>
      </c>
      <c r="D53" s="39">
        <f t="shared" ref="D53:K53" si="11">D52*2</f>
        <v>33.224087664622502</v>
      </c>
      <c r="E53" s="39">
        <f t="shared" si="11"/>
        <v>16.612043832311251</v>
      </c>
      <c r="F53" s="39">
        <f t="shared" si="11"/>
        <v>11.074695888207501</v>
      </c>
      <c r="G53" s="39">
        <f t="shared" si="11"/>
        <v>16.612043832311251</v>
      </c>
      <c r="H53" s="39">
        <f t="shared" si="11"/>
        <v>8.8597567105659998</v>
      </c>
      <c r="I53" s="39">
        <f t="shared" si="11"/>
        <v>6.6448175329244998</v>
      </c>
      <c r="J53" s="39">
        <f t="shared" si="11"/>
        <v>6.6448175329244998</v>
      </c>
      <c r="K53" s="39">
        <f t="shared" si="11"/>
        <v>11.074695888207501</v>
      </c>
    </row>
    <row r="54" spans="1:11" x14ac:dyDescent="0.2">
      <c r="A54" s="138"/>
      <c r="B54" s="139"/>
      <c r="C54" s="38" t="s">
        <v>27</v>
      </c>
      <c r="D54" s="39">
        <f t="shared" ref="D54:K54" si="12">D52*3</f>
        <v>49.836131496933753</v>
      </c>
      <c r="E54" s="39">
        <f t="shared" si="12"/>
        <v>24.918065748466876</v>
      </c>
      <c r="F54" s="39">
        <f t="shared" si="12"/>
        <v>16.612043832311251</v>
      </c>
      <c r="G54" s="39">
        <f t="shared" si="12"/>
        <v>24.918065748466876</v>
      </c>
      <c r="H54" s="39">
        <f t="shared" si="12"/>
        <v>13.289635065849</v>
      </c>
      <c r="I54" s="39">
        <f t="shared" si="12"/>
        <v>9.9672262993867502</v>
      </c>
      <c r="J54" s="39">
        <f t="shared" si="12"/>
        <v>9.9672262993867502</v>
      </c>
      <c r="K54" s="39">
        <f t="shared" si="12"/>
        <v>16.612043832311251</v>
      </c>
    </row>
    <row r="55" spans="1:11" x14ac:dyDescent="0.2">
      <c r="A55" s="138"/>
      <c r="B55" s="139"/>
      <c r="C55" s="38" t="s">
        <v>28</v>
      </c>
      <c r="D55" s="39">
        <f t="shared" ref="D55:K55" si="13">D52*6</f>
        <v>99.672262993867506</v>
      </c>
      <c r="E55" s="39">
        <f t="shared" si="13"/>
        <v>49.836131496933753</v>
      </c>
      <c r="F55" s="39">
        <f t="shared" si="13"/>
        <v>33.224087664622502</v>
      </c>
      <c r="G55" s="39">
        <f t="shared" si="13"/>
        <v>49.836131496933753</v>
      </c>
      <c r="H55" s="39">
        <f t="shared" si="13"/>
        <v>26.579270131697999</v>
      </c>
      <c r="I55" s="39">
        <f t="shared" si="13"/>
        <v>19.9344525987735</v>
      </c>
      <c r="J55" s="39">
        <f t="shared" si="13"/>
        <v>19.9344525987735</v>
      </c>
      <c r="K55" s="39">
        <f t="shared" si="13"/>
        <v>33.224087664622502</v>
      </c>
    </row>
    <row r="56" spans="1:11" x14ac:dyDescent="0.2">
      <c r="A56" s="138"/>
      <c r="B56" s="139"/>
      <c r="C56" s="38" t="s">
        <v>29</v>
      </c>
      <c r="D56" s="39">
        <f t="shared" ref="D56:K56" si="14">D52*12</f>
        <v>199.34452598773501</v>
      </c>
      <c r="E56" s="39">
        <f t="shared" si="14"/>
        <v>99.672262993867506</v>
      </c>
      <c r="F56" s="39">
        <f t="shared" si="14"/>
        <v>66.448175329245004</v>
      </c>
      <c r="G56" s="39">
        <f t="shared" si="14"/>
        <v>99.672262993867506</v>
      </c>
      <c r="H56" s="39">
        <f t="shared" si="14"/>
        <v>53.158540263395999</v>
      </c>
      <c r="I56" s="39">
        <f t="shared" si="14"/>
        <v>39.868905197547001</v>
      </c>
      <c r="J56" s="39">
        <f t="shared" si="14"/>
        <v>39.868905197547001</v>
      </c>
      <c r="K56" s="39">
        <f t="shared" si="14"/>
        <v>66.448175329245004</v>
      </c>
    </row>
    <row r="57" spans="1:11" x14ac:dyDescent="0.2">
      <c r="A57" s="138"/>
      <c r="B57" s="139"/>
      <c r="C57" s="40" t="s">
        <v>30</v>
      </c>
      <c r="D57" s="140">
        <f t="shared" ref="D57:K57" si="15">D52*14</f>
        <v>232.5686136523575</v>
      </c>
      <c r="E57" s="140">
        <f t="shared" si="15"/>
        <v>116.28430682617875</v>
      </c>
      <c r="F57" s="140">
        <f t="shared" si="15"/>
        <v>77.522871217452504</v>
      </c>
      <c r="G57" s="140">
        <f t="shared" si="15"/>
        <v>116.28430682617875</v>
      </c>
      <c r="H57" s="140">
        <f t="shared" si="15"/>
        <v>62.018296973961995</v>
      </c>
      <c r="I57" s="140">
        <f t="shared" si="15"/>
        <v>46.5137227304715</v>
      </c>
      <c r="J57" s="140">
        <f t="shared" si="15"/>
        <v>46.5137227304715</v>
      </c>
      <c r="K57" s="140">
        <f t="shared" si="15"/>
        <v>77.522871217452504</v>
      </c>
    </row>
    <row r="58" spans="1:11" x14ac:dyDescent="0.2">
      <c r="A58" s="138"/>
      <c r="B58" s="139"/>
      <c r="C58" s="38" t="s">
        <v>31</v>
      </c>
      <c r="D58" s="39">
        <f t="shared" ref="D58:K58" si="16">D57*2</f>
        <v>465.137227304715</v>
      </c>
      <c r="E58" s="39">
        <f t="shared" si="16"/>
        <v>232.5686136523575</v>
      </c>
      <c r="F58" s="39">
        <f t="shared" si="16"/>
        <v>155.04574243490501</v>
      </c>
      <c r="G58" s="39">
        <f t="shared" si="16"/>
        <v>232.5686136523575</v>
      </c>
      <c r="H58" s="39">
        <f t="shared" si="16"/>
        <v>124.03659394792399</v>
      </c>
      <c r="I58" s="39">
        <f t="shared" si="16"/>
        <v>93.027445460942999</v>
      </c>
      <c r="J58" s="39">
        <f t="shared" si="16"/>
        <v>93.027445460942999</v>
      </c>
      <c r="K58" s="39">
        <f t="shared" si="16"/>
        <v>155.04574243490501</v>
      </c>
    </row>
    <row r="59" spans="1:11" x14ac:dyDescent="0.2">
      <c r="A59" s="138"/>
      <c r="B59" s="139"/>
      <c r="C59" s="38" t="s">
        <v>32</v>
      </c>
      <c r="D59" s="39">
        <f t="shared" ref="D59:K59" si="17">D58+D57</f>
        <v>697.7058409570725</v>
      </c>
      <c r="E59" s="39">
        <f t="shared" si="17"/>
        <v>348.85292047853625</v>
      </c>
      <c r="F59" s="39">
        <f t="shared" si="17"/>
        <v>232.5686136523575</v>
      </c>
      <c r="G59" s="39">
        <f t="shared" si="17"/>
        <v>348.85292047853625</v>
      </c>
      <c r="H59" s="39">
        <f t="shared" si="17"/>
        <v>186.054890921886</v>
      </c>
      <c r="I59" s="39">
        <f t="shared" si="17"/>
        <v>139.5411681914145</v>
      </c>
      <c r="J59" s="39">
        <f t="shared" si="17"/>
        <v>139.5411681914145</v>
      </c>
      <c r="K59" s="39">
        <f t="shared" si="17"/>
        <v>232.5686136523575</v>
      </c>
    </row>
    <row r="60" spans="1:11" x14ac:dyDescent="0.2">
      <c r="A60" s="138"/>
      <c r="B60" s="139"/>
      <c r="C60" s="38" t="s">
        <v>33</v>
      </c>
      <c r="D60" s="39">
        <f>D58+D58</f>
        <v>930.27445460942999</v>
      </c>
      <c r="E60" s="39">
        <f t="shared" ref="E60:K60" si="18">E59+E57</f>
        <v>465.137227304715</v>
      </c>
      <c r="F60" s="39">
        <f t="shared" si="18"/>
        <v>310.09148486981002</v>
      </c>
      <c r="G60" s="39">
        <f t="shared" si="18"/>
        <v>465.137227304715</v>
      </c>
      <c r="H60" s="39">
        <f t="shared" si="18"/>
        <v>248.07318789584798</v>
      </c>
      <c r="I60" s="39">
        <f t="shared" si="18"/>
        <v>186.054890921886</v>
      </c>
      <c r="J60" s="39">
        <f t="shared" si="18"/>
        <v>186.054890921886</v>
      </c>
      <c r="K60" s="39">
        <f t="shared" si="18"/>
        <v>310.09148486981002</v>
      </c>
    </row>
    <row r="61" spans="1:11" x14ac:dyDescent="0.2">
      <c r="A61" s="138"/>
      <c r="B61" s="139"/>
      <c r="C61" s="38" t="s">
        <v>34</v>
      </c>
      <c r="D61" s="39">
        <f>D59+D58</f>
        <v>1162.8430682617875</v>
      </c>
      <c r="E61" s="39">
        <f t="shared" ref="E61:K61" si="19">E60+E57</f>
        <v>581.42153413089375</v>
      </c>
      <c r="F61" s="39">
        <f t="shared" si="19"/>
        <v>387.61435608726254</v>
      </c>
      <c r="G61" s="39">
        <f t="shared" si="19"/>
        <v>581.42153413089375</v>
      </c>
      <c r="H61" s="39">
        <f t="shared" si="19"/>
        <v>310.09148486980996</v>
      </c>
      <c r="I61" s="39">
        <f t="shared" si="19"/>
        <v>232.5686136523575</v>
      </c>
      <c r="J61" s="39">
        <f t="shared" si="19"/>
        <v>232.5686136523575</v>
      </c>
      <c r="K61" s="39">
        <f t="shared" si="19"/>
        <v>387.61435608726254</v>
      </c>
    </row>
    <row r="62" spans="1:11" x14ac:dyDescent="0.2">
      <c r="A62" s="138"/>
      <c r="B62" s="139"/>
      <c r="C62" s="38" t="s">
        <v>35</v>
      </c>
      <c r="D62" s="39">
        <f>D59+D59</f>
        <v>1395.411681914145</v>
      </c>
      <c r="E62" s="39">
        <f t="shared" ref="E62:K62" si="20">E61+E57</f>
        <v>697.7058409570725</v>
      </c>
      <c r="F62" s="39">
        <f t="shared" si="20"/>
        <v>465.13722730471505</v>
      </c>
      <c r="G62" s="39">
        <f t="shared" si="20"/>
        <v>697.7058409570725</v>
      </c>
      <c r="H62" s="39">
        <f t="shared" si="20"/>
        <v>372.10978184377194</v>
      </c>
      <c r="I62" s="39">
        <f t="shared" si="20"/>
        <v>279.082336382829</v>
      </c>
      <c r="J62" s="39">
        <f t="shared" si="20"/>
        <v>279.082336382829</v>
      </c>
      <c r="K62" s="39">
        <f t="shared" si="20"/>
        <v>465.13722730471505</v>
      </c>
    </row>
    <row r="63" spans="1:11" x14ac:dyDescent="0.2">
      <c r="A63" s="138"/>
      <c r="B63" s="139"/>
      <c r="C63" s="38" t="s">
        <v>36</v>
      </c>
      <c r="D63" s="39">
        <f>D59+D60</f>
        <v>1627.9802955665025</v>
      </c>
      <c r="E63" s="39">
        <f t="shared" ref="E63:K63" si="21">E62+E57</f>
        <v>813.99014778325125</v>
      </c>
      <c r="F63" s="39">
        <f t="shared" si="21"/>
        <v>542.66009852216757</v>
      </c>
      <c r="G63" s="39">
        <f t="shared" si="21"/>
        <v>813.99014778325125</v>
      </c>
      <c r="H63" s="39">
        <f t="shared" si="21"/>
        <v>434.12807881773392</v>
      </c>
      <c r="I63" s="39">
        <f t="shared" si="21"/>
        <v>325.5960591133005</v>
      </c>
      <c r="J63" s="39">
        <f t="shared" si="21"/>
        <v>325.5960591133005</v>
      </c>
      <c r="K63" s="39">
        <f t="shared" si="21"/>
        <v>542.66009852216757</v>
      </c>
    </row>
    <row r="64" spans="1:11" x14ac:dyDescent="0.2">
      <c r="A64" s="138"/>
      <c r="B64" s="139"/>
      <c r="C64" s="38" t="s">
        <v>37</v>
      </c>
      <c r="D64" s="39">
        <f t="shared" ref="D64:K64" si="22">D63+D57</f>
        <v>1860.54890921886</v>
      </c>
      <c r="E64" s="39">
        <f t="shared" si="22"/>
        <v>930.27445460942999</v>
      </c>
      <c r="F64" s="39">
        <f t="shared" si="22"/>
        <v>620.18296973962003</v>
      </c>
      <c r="G64" s="39">
        <f t="shared" si="22"/>
        <v>930.27445460942999</v>
      </c>
      <c r="H64" s="39">
        <f t="shared" si="22"/>
        <v>496.1463757916959</v>
      </c>
      <c r="I64" s="39">
        <f t="shared" si="22"/>
        <v>372.109781843772</v>
      </c>
      <c r="J64" s="39">
        <f t="shared" si="22"/>
        <v>372.109781843772</v>
      </c>
      <c r="K64" s="39">
        <f t="shared" si="22"/>
        <v>620.18296973962003</v>
      </c>
    </row>
    <row r="65" spans="1:11" x14ac:dyDescent="0.2">
      <c r="A65" s="138"/>
      <c r="B65" s="139"/>
      <c r="C65" s="38" t="s">
        <v>38</v>
      </c>
      <c r="D65" s="39">
        <f t="shared" ref="D65:K65" si="23">D64+D57</f>
        <v>2093.1175228712173</v>
      </c>
      <c r="E65" s="39">
        <f t="shared" si="23"/>
        <v>1046.5587614356086</v>
      </c>
      <c r="F65" s="39">
        <f t="shared" si="23"/>
        <v>697.7058409570725</v>
      </c>
      <c r="G65" s="39">
        <f t="shared" si="23"/>
        <v>1046.5587614356086</v>
      </c>
      <c r="H65" s="39">
        <f t="shared" si="23"/>
        <v>558.16467276565788</v>
      </c>
      <c r="I65" s="39">
        <f t="shared" si="23"/>
        <v>418.6235045742435</v>
      </c>
      <c r="J65" s="39">
        <f t="shared" si="23"/>
        <v>418.6235045742435</v>
      </c>
      <c r="K65" s="39">
        <f t="shared" si="23"/>
        <v>697.7058409570725</v>
      </c>
    </row>
    <row r="66" spans="1:11" x14ac:dyDescent="0.2">
      <c r="A66" s="138"/>
      <c r="B66" s="139"/>
      <c r="C66" s="38" t="s">
        <v>39</v>
      </c>
      <c r="D66" s="39">
        <f t="shared" ref="D66:K66" si="24">D65+D57</f>
        <v>2325.6861365235745</v>
      </c>
      <c r="E66" s="39">
        <f t="shared" si="24"/>
        <v>1162.8430682617873</v>
      </c>
      <c r="F66" s="39">
        <f t="shared" si="24"/>
        <v>775.22871217452496</v>
      </c>
      <c r="G66" s="39">
        <f t="shared" si="24"/>
        <v>1162.8430682617873</v>
      </c>
      <c r="H66" s="39">
        <f t="shared" si="24"/>
        <v>620.18296973961992</v>
      </c>
      <c r="I66" s="39">
        <f t="shared" si="24"/>
        <v>465.137227304715</v>
      </c>
      <c r="J66" s="39">
        <f t="shared" si="24"/>
        <v>465.137227304715</v>
      </c>
      <c r="K66" s="39">
        <f t="shared" si="24"/>
        <v>775.22871217452496</v>
      </c>
    </row>
    <row r="67" spans="1:11" x14ac:dyDescent="0.2">
      <c r="A67" s="138"/>
      <c r="B67" s="139"/>
      <c r="C67" s="38" t="s">
        <v>40</v>
      </c>
      <c r="D67" s="39">
        <f t="shared" ref="D67:K67" si="25">D66*2</f>
        <v>4651.3722730471491</v>
      </c>
      <c r="E67" s="39">
        <f t="shared" si="25"/>
        <v>2325.6861365235745</v>
      </c>
      <c r="F67" s="39">
        <f t="shared" si="25"/>
        <v>1550.4574243490499</v>
      </c>
      <c r="G67" s="39">
        <f t="shared" si="25"/>
        <v>2325.6861365235745</v>
      </c>
      <c r="H67" s="39">
        <f t="shared" si="25"/>
        <v>1240.3659394792398</v>
      </c>
      <c r="I67" s="39">
        <f t="shared" si="25"/>
        <v>930.27445460942999</v>
      </c>
      <c r="J67" s="39">
        <f t="shared" si="25"/>
        <v>930.27445460942999</v>
      </c>
      <c r="K67" s="39">
        <f t="shared" si="25"/>
        <v>1550.4574243490499</v>
      </c>
    </row>
    <row r="68" spans="1:11" x14ac:dyDescent="0.2">
      <c r="A68" s="130"/>
      <c r="B68" s="106"/>
      <c r="C68" s="42" t="s">
        <v>41</v>
      </c>
      <c r="D68" s="39">
        <f t="shared" ref="D68:K68" si="26">D67+D66</f>
        <v>6977.0584095707236</v>
      </c>
      <c r="E68" s="39">
        <f t="shared" si="26"/>
        <v>3488.5292047853618</v>
      </c>
      <c r="F68" s="39">
        <f t="shared" si="26"/>
        <v>2325.686136523575</v>
      </c>
      <c r="G68" s="39">
        <f t="shared" si="26"/>
        <v>3488.5292047853618</v>
      </c>
      <c r="H68" s="39">
        <f t="shared" si="26"/>
        <v>1860.5489092188598</v>
      </c>
      <c r="I68" s="39">
        <f t="shared" si="26"/>
        <v>1395.411681914145</v>
      </c>
      <c r="J68" s="39">
        <f t="shared" si="26"/>
        <v>1395.411681914145</v>
      </c>
      <c r="K68" s="39">
        <f t="shared" si="26"/>
        <v>2325.686136523575</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Uganda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101</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90.831406454207311</v>
      </c>
      <c r="F5" s="15">
        <f>E5*14</f>
        <v>1271.6396903589023</v>
      </c>
      <c r="G5" s="16">
        <v>1</v>
      </c>
      <c r="H5" s="15">
        <f>F5*30</f>
        <v>38149.19071076707</v>
      </c>
      <c r="I5" s="17">
        <f>E26</f>
        <v>15259.67628430683</v>
      </c>
      <c r="J5" s="18">
        <f>F26</f>
        <v>22889.514426460242</v>
      </c>
      <c r="K5" s="19"/>
    </row>
    <row r="6" spans="1:11" ht="13.2" x14ac:dyDescent="0.25">
      <c r="A6" s="151" t="s">
        <v>9</v>
      </c>
      <c r="B6" s="159">
        <f>D5*C6</f>
        <v>129.07142857142858</v>
      </c>
      <c r="C6" s="233">
        <f>B7/C7</f>
        <v>129.07142857142858</v>
      </c>
      <c r="D6" s="20" t="s">
        <v>10</v>
      </c>
      <c r="E6" s="21"/>
      <c r="F6" s="21"/>
      <c r="G6" s="22">
        <v>39706</v>
      </c>
      <c r="H6" s="23" t="s">
        <v>11</v>
      </c>
      <c r="I6" s="24" t="s">
        <v>12</v>
      </c>
      <c r="J6" s="24" t="s">
        <v>13</v>
      </c>
      <c r="K6" s="25"/>
    </row>
    <row r="7" spans="1:11" ht="14.4" x14ac:dyDescent="0.3">
      <c r="A7" s="162" t="s">
        <v>14</v>
      </c>
      <c r="B7" s="26">
        <v>1807</v>
      </c>
      <c r="C7" s="27">
        <v>14</v>
      </c>
      <c r="D7"/>
      <c r="E7" s="28"/>
      <c r="F7"/>
      <c r="G7" s="29">
        <v>1.421</v>
      </c>
      <c r="H7"/>
      <c r="I7" s="30"/>
      <c r="J7"/>
      <c r="K7" s="31"/>
    </row>
    <row r="8" spans="1:11" ht="13.8" thickBot="1" x14ac:dyDescent="0.3">
      <c r="A8" s="150" t="s">
        <v>15</v>
      </c>
      <c r="B8" s="32">
        <f>B7*C8</f>
        <v>54210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90.831406454207311</v>
      </c>
      <c r="E10" s="39">
        <f>D10/100*40</f>
        <v>36.332562581682922</v>
      </c>
      <c r="F10" s="153">
        <f>D10/100*60</f>
        <v>54.498843872524382</v>
      </c>
      <c r="G10" s="155" t="s">
        <v>25</v>
      </c>
      <c r="H10" s="144">
        <f>E10/100*35</f>
        <v>12.716396903589022</v>
      </c>
      <c r="I10" s="39">
        <f>E10/100*10</f>
        <v>3.6332562581682919</v>
      </c>
      <c r="J10" s="39">
        <f>E10/100*10</f>
        <v>3.6332562581682919</v>
      </c>
      <c r="K10" s="39">
        <f>E10/100*45</f>
        <v>16.349653161757313</v>
      </c>
    </row>
    <row r="11" spans="1:11" x14ac:dyDescent="0.2">
      <c r="B11" s="19"/>
      <c r="C11" s="149" t="s">
        <v>26</v>
      </c>
      <c r="D11" s="144">
        <f>D10*2</f>
        <v>181.66281290841462</v>
      </c>
      <c r="E11" s="39">
        <f>E10*2</f>
        <v>72.665125163365843</v>
      </c>
      <c r="F11" s="153">
        <f>F10*2</f>
        <v>108.99768774504876</v>
      </c>
      <c r="G11" s="155" t="s">
        <v>26</v>
      </c>
      <c r="H11" s="144">
        <f>H10*2</f>
        <v>25.432793807178044</v>
      </c>
      <c r="I11" s="39">
        <f>I10*2</f>
        <v>7.2665125163365838</v>
      </c>
      <c r="J11" s="39">
        <f>J10*2</f>
        <v>7.2665125163365838</v>
      </c>
      <c r="K11" s="39">
        <f>K10*2</f>
        <v>32.699306323514627</v>
      </c>
    </row>
    <row r="12" spans="1:11" ht="14.4" x14ac:dyDescent="0.3">
      <c r="A12" s="145"/>
      <c r="B12" s="19"/>
      <c r="C12" s="149" t="s">
        <v>27</v>
      </c>
      <c r="D12" s="144">
        <f>D10*3</f>
        <v>272.49421936262195</v>
      </c>
      <c r="E12" s="39">
        <f>E10*3</f>
        <v>108.99768774504876</v>
      </c>
      <c r="F12" s="153">
        <f>F10*3</f>
        <v>163.49653161757314</v>
      </c>
      <c r="G12" s="155" t="s">
        <v>27</v>
      </c>
      <c r="H12" s="144">
        <f>H10*3</f>
        <v>38.149190710767066</v>
      </c>
      <c r="I12" s="39">
        <f>I10*3</f>
        <v>10.899768774504876</v>
      </c>
      <c r="J12" s="39">
        <f>J10*3</f>
        <v>10.899768774504876</v>
      </c>
      <c r="K12" s="39">
        <f>K10*3</f>
        <v>49.048959485271936</v>
      </c>
    </row>
    <row r="13" spans="1:11" x14ac:dyDescent="0.2">
      <c r="B13" s="19"/>
      <c r="C13" s="149" t="s">
        <v>28</v>
      </c>
      <c r="D13" s="144">
        <f>D10*6</f>
        <v>544.9884387252439</v>
      </c>
      <c r="E13" s="39">
        <f>E10*6</f>
        <v>217.99537549009753</v>
      </c>
      <c r="F13" s="153">
        <f>F10*6</f>
        <v>326.99306323514628</v>
      </c>
      <c r="G13" s="155" t="s">
        <v>28</v>
      </c>
      <c r="H13" s="144">
        <f>H10*6</f>
        <v>76.298381421534131</v>
      </c>
      <c r="I13" s="39">
        <f>I10*6</f>
        <v>21.799537549009752</v>
      </c>
      <c r="J13" s="39">
        <f>J10*6</f>
        <v>21.799537549009752</v>
      </c>
      <c r="K13" s="39">
        <f>K10*6</f>
        <v>98.097918970543873</v>
      </c>
    </row>
    <row r="14" spans="1:11" x14ac:dyDescent="0.2">
      <c r="A14" s="157"/>
      <c r="B14" s="147"/>
      <c r="C14" s="149" t="s">
        <v>29</v>
      </c>
      <c r="D14" s="144">
        <f>D10*12</f>
        <v>1089.9768774504878</v>
      </c>
      <c r="E14" s="39">
        <f>E10*12</f>
        <v>435.99075098019506</v>
      </c>
      <c r="F14" s="153">
        <f>F10*12</f>
        <v>653.98612647029256</v>
      </c>
      <c r="G14" s="155" t="s">
        <v>29</v>
      </c>
      <c r="H14" s="144">
        <f>H10*12</f>
        <v>152.59676284306826</v>
      </c>
      <c r="I14" s="39">
        <f>I10*12</f>
        <v>43.599075098019505</v>
      </c>
      <c r="J14" s="39">
        <f>J10*12</f>
        <v>43.599075098019505</v>
      </c>
      <c r="K14" s="39">
        <f>K10*12</f>
        <v>196.19583794108775</v>
      </c>
    </row>
    <row r="15" spans="1:11" x14ac:dyDescent="0.2">
      <c r="A15" s="157"/>
      <c r="B15" s="158"/>
      <c r="C15" s="160" t="s">
        <v>30</v>
      </c>
      <c r="D15" s="156">
        <f>D10*14</f>
        <v>1271.6396903589023</v>
      </c>
      <c r="E15" s="41">
        <f>E10*14</f>
        <v>508.65587614356093</v>
      </c>
      <c r="F15" s="141">
        <f>F10*14</f>
        <v>762.98381421534134</v>
      </c>
      <c r="G15" s="143" t="s">
        <v>30</v>
      </c>
      <c r="H15" s="156">
        <f>H10*14</f>
        <v>178.02955665024632</v>
      </c>
      <c r="I15" s="41">
        <f>I10*14</f>
        <v>50.865587614356087</v>
      </c>
      <c r="J15" s="41">
        <f>J10*14</f>
        <v>50.865587614356087</v>
      </c>
      <c r="K15" s="41">
        <f>K10*14</f>
        <v>228.89514426460238</v>
      </c>
    </row>
    <row r="16" spans="1:11" x14ac:dyDescent="0.2">
      <c r="A16" s="157"/>
      <c r="B16" s="146"/>
      <c r="C16" s="149" t="s">
        <v>31</v>
      </c>
      <c r="D16" s="144">
        <f>D15*2</f>
        <v>2543.2793807178045</v>
      </c>
      <c r="E16" s="39">
        <f>E15*2</f>
        <v>1017.3117522871219</v>
      </c>
      <c r="F16" s="153">
        <f>F15*2</f>
        <v>1525.9676284306827</v>
      </c>
      <c r="G16" s="155" t="s">
        <v>31</v>
      </c>
      <c r="H16" s="144">
        <f>H15*2</f>
        <v>356.05911330049264</v>
      </c>
      <c r="I16" s="39">
        <f>I15*2</f>
        <v>101.73117522871217</v>
      </c>
      <c r="J16" s="39">
        <f>J15*2</f>
        <v>101.73117522871217</v>
      </c>
      <c r="K16" s="39">
        <f>K15*2</f>
        <v>457.79028852920476</v>
      </c>
    </row>
    <row r="17" spans="1:11" x14ac:dyDescent="0.2">
      <c r="B17" s="19"/>
      <c r="C17" s="149" t="s">
        <v>32</v>
      </c>
      <c r="D17" s="144">
        <f>D16+D15</f>
        <v>3814.919071076707</v>
      </c>
      <c r="E17" s="39">
        <f>E16+E15</f>
        <v>1525.9676284306829</v>
      </c>
      <c r="F17" s="153">
        <f>F16+F15</f>
        <v>2288.9514426460241</v>
      </c>
      <c r="G17" s="155" t="s">
        <v>32</v>
      </c>
      <c r="H17" s="144">
        <f>H16+H15</f>
        <v>534.0886699507389</v>
      </c>
      <c r="I17" s="39">
        <f>I16+I15</f>
        <v>152.59676284306826</v>
      </c>
      <c r="J17" s="39">
        <f>J16+J15</f>
        <v>152.59676284306826</v>
      </c>
      <c r="K17" s="39">
        <f>K16+K15</f>
        <v>686.68543279380719</v>
      </c>
    </row>
    <row r="18" spans="1:11" x14ac:dyDescent="0.2">
      <c r="A18" s="138"/>
      <c r="B18" s="19"/>
      <c r="C18" s="149" t="s">
        <v>33</v>
      </c>
      <c r="D18" s="144">
        <f>D16*2</f>
        <v>5086.5587614356091</v>
      </c>
      <c r="E18" s="39">
        <f>E16+E16</f>
        <v>2034.6235045742437</v>
      </c>
      <c r="F18" s="153">
        <f>F16+F16</f>
        <v>3051.9352568613654</v>
      </c>
      <c r="G18" s="155" t="s">
        <v>33</v>
      </c>
      <c r="H18" s="144">
        <f>H16+H16</f>
        <v>712.11822660098528</v>
      </c>
      <c r="I18" s="39">
        <f>I16+I16</f>
        <v>203.46235045742435</v>
      </c>
      <c r="J18" s="39">
        <f>J16+J16</f>
        <v>203.46235045742435</v>
      </c>
      <c r="K18" s="39">
        <f>K16+K16</f>
        <v>915.58057705840952</v>
      </c>
    </row>
    <row r="19" spans="1:11" x14ac:dyDescent="0.2">
      <c r="A19" s="138"/>
      <c r="B19" s="19"/>
      <c r="C19" s="149" t="s">
        <v>34</v>
      </c>
      <c r="D19" s="144">
        <f>D17+D16</f>
        <v>6358.1984517945111</v>
      </c>
      <c r="E19" s="39">
        <f>E17+E16</f>
        <v>2543.279380717805</v>
      </c>
      <c r="F19" s="153">
        <f>F16+F17</f>
        <v>3814.919071076707</v>
      </c>
      <c r="G19" s="155" t="s">
        <v>34</v>
      </c>
      <c r="H19" s="144">
        <f>H17+H16</f>
        <v>890.14778325123154</v>
      </c>
      <c r="I19" s="39">
        <f>I16+I17</f>
        <v>254.32793807178044</v>
      </c>
      <c r="J19" s="39">
        <f>J16+J17</f>
        <v>254.32793807178044</v>
      </c>
      <c r="K19" s="39">
        <f>K18+K15</f>
        <v>1144.4757213230118</v>
      </c>
    </row>
    <row r="20" spans="1:11" x14ac:dyDescent="0.2">
      <c r="A20" s="138"/>
      <c r="B20" s="19"/>
      <c r="C20" s="149" t="s">
        <v>35</v>
      </c>
      <c r="D20" s="144">
        <f>D17*2</f>
        <v>7629.8381421534141</v>
      </c>
      <c r="E20" s="39">
        <f>E17+E17</f>
        <v>3051.9352568613658</v>
      </c>
      <c r="F20" s="153">
        <f>F17+F17</f>
        <v>4577.9028852920483</v>
      </c>
      <c r="G20" s="155" t="s">
        <v>35</v>
      </c>
      <c r="H20" s="144">
        <f>H17+H17</f>
        <v>1068.1773399014778</v>
      </c>
      <c r="I20" s="39">
        <f>I17+I17</f>
        <v>305.19352568613652</v>
      </c>
      <c r="J20" s="39">
        <f>J17+J17</f>
        <v>305.19352568613652</v>
      </c>
      <c r="K20" s="39">
        <f>K19+K15</f>
        <v>1373.3708655876142</v>
      </c>
    </row>
    <row r="21" spans="1:11" x14ac:dyDescent="0.2">
      <c r="A21" s="138"/>
      <c r="B21" s="19"/>
      <c r="C21" s="149" t="s">
        <v>36</v>
      </c>
      <c r="D21" s="144">
        <f>D18+D17</f>
        <v>8901.4778325123152</v>
      </c>
      <c r="E21" s="39">
        <f>E18+E17</f>
        <v>3560.5911330049266</v>
      </c>
      <c r="F21" s="153">
        <f>F18+F17</f>
        <v>5340.8866995073895</v>
      </c>
      <c r="G21" s="155" t="s">
        <v>36</v>
      </c>
      <c r="H21" s="144">
        <f>H17+H18</f>
        <v>1246.2068965517242</v>
      </c>
      <c r="I21" s="39">
        <f>I18+I17</f>
        <v>356.05911330049264</v>
      </c>
      <c r="J21" s="39">
        <f>J18+J17</f>
        <v>356.05911330049264</v>
      </c>
      <c r="K21" s="39">
        <f>K20+K15</f>
        <v>1602.2660098522165</v>
      </c>
    </row>
    <row r="22" spans="1:11" x14ac:dyDescent="0.2">
      <c r="A22" s="138"/>
      <c r="B22" s="19"/>
      <c r="C22" s="149" t="s">
        <v>37</v>
      </c>
      <c r="D22" s="144">
        <f>D18+D18</f>
        <v>10173.117522871218</v>
      </c>
      <c r="E22" s="39">
        <f>E18+E18</f>
        <v>4069.2470091484875</v>
      </c>
      <c r="F22" s="153">
        <f>F18+F18</f>
        <v>6103.8705137227307</v>
      </c>
      <c r="G22" s="155" t="s">
        <v>37</v>
      </c>
      <c r="H22" s="144">
        <f>H18+H18</f>
        <v>1424.2364532019706</v>
      </c>
      <c r="I22" s="39">
        <f>I18+I18</f>
        <v>406.9247009148487</v>
      </c>
      <c r="J22" s="39">
        <f>J18+J18</f>
        <v>406.9247009148487</v>
      </c>
      <c r="K22" s="39">
        <f>K21+K15</f>
        <v>1831.1611541168188</v>
      </c>
    </row>
    <row r="23" spans="1:11" x14ac:dyDescent="0.2">
      <c r="A23" s="138"/>
      <c r="B23" s="19"/>
      <c r="C23" s="149" t="s">
        <v>38</v>
      </c>
      <c r="D23" s="144">
        <f>D18+D19</f>
        <v>11444.757213230121</v>
      </c>
      <c r="E23" s="39">
        <f>E19+E18</f>
        <v>4577.9028852920492</v>
      </c>
      <c r="F23" s="153">
        <f>F19+F18</f>
        <v>6866.8543279380719</v>
      </c>
      <c r="G23" s="155" t="s">
        <v>38</v>
      </c>
      <c r="H23" s="144">
        <f>H18+H19</f>
        <v>1602.2660098522169</v>
      </c>
      <c r="I23" s="39">
        <f>I19+I18</f>
        <v>457.79028852920476</v>
      </c>
      <c r="J23" s="39">
        <f>J19+J18</f>
        <v>457.79028852920476</v>
      </c>
      <c r="K23" s="39">
        <f>K22+K15</f>
        <v>2060.0562983814211</v>
      </c>
    </row>
    <row r="24" spans="1:11" x14ac:dyDescent="0.2">
      <c r="A24" s="138"/>
      <c r="B24" s="19"/>
      <c r="C24" s="149" t="s">
        <v>39</v>
      </c>
      <c r="D24" s="144">
        <f>D15*10</f>
        <v>12716.396903589022</v>
      </c>
      <c r="E24" s="39">
        <f>E19+E19</f>
        <v>5086.55876143561</v>
      </c>
      <c r="F24" s="153">
        <f>F19+F19</f>
        <v>7629.8381421534141</v>
      </c>
      <c r="G24" s="155" t="s">
        <v>39</v>
      </c>
      <c r="H24" s="144">
        <f>H19+H19</f>
        <v>1780.2955665024631</v>
      </c>
      <c r="I24" s="39">
        <f>I19+I19</f>
        <v>508.65587614356087</v>
      </c>
      <c r="J24" s="39">
        <f>J19+J19</f>
        <v>508.65587614356087</v>
      </c>
      <c r="K24" s="39">
        <f>K23+K15</f>
        <v>2288.9514426460237</v>
      </c>
    </row>
    <row r="25" spans="1:11" x14ac:dyDescent="0.2">
      <c r="A25" s="138"/>
      <c r="B25" s="19"/>
      <c r="C25" s="149" t="s">
        <v>40</v>
      </c>
      <c r="D25" s="144">
        <f>D24*2</f>
        <v>25432.793807178045</v>
      </c>
      <c r="E25" s="39">
        <f>E24*2</f>
        <v>10173.11752287122</v>
      </c>
      <c r="F25" s="153">
        <f>F24*2</f>
        <v>15259.676284306828</v>
      </c>
      <c r="G25" s="155" t="s">
        <v>40</v>
      </c>
      <c r="H25" s="144">
        <f>H24*2</f>
        <v>3560.5911330049262</v>
      </c>
      <c r="I25" s="39">
        <f>I24*2</f>
        <v>1017.3117522871217</v>
      </c>
      <c r="J25" s="39">
        <f>J24*2</f>
        <v>1017.3117522871217</v>
      </c>
      <c r="K25" s="39">
        <f>K24*2</f>
        <v>4577.9028852920474</v>
      </c>
    </row>
    <row r="26" spans="1:11" ht="10.8" thickBot="1" x14ac:dyDescent="0.25">
      <c r="A26" s="138"/>
      <c r="B26" s="25"/>
      <c r="C26" s="148" t="s">
        <v>41</v>
      </c>
      <c r="D26" s="144">
        <f>D25+D24</f>
        <v>38149.19071076707</v>
      </c>
      <c r="E26" s="39">
        <f>E25+E24</f>
        <v>15259.67628430683</v>
      </c>
      <c r="F26" s="153">
        <f>F25+F24</f>
        <v>22889.514426460242</v>
      </c>
      <c r="G26" s="154" t="s">
        <v>41</v>
      </c>
      <c r="H26" s="144">
        <f>H25+H24</f>
        <v>5340.8866995073895</v>
      </c>
      <c r="I26" s="39">
        <f>I25+I24</f>
        <v>1525.9676284306827</v>
      </c>
      <c r="J26" s="39">
        <f>J25+J24</f>
        <v>1525.9676284306827</v>
      </c>
      <c r="K26" s="39">
        <f>K25+K24</f>
        <v>6866.854327938071</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38149.19071076707</v>
      </c>
      <c r="D29" s="51">
        <f>C29/100*4</f>
        <v>1525.9676284306829</v>
      </c>
      <c r="E29" s="51">
        <f>C29/100*5</f>
        <v>1907.4595355383535</v>
      </c>
      <c r="F29" s="51">
        <f>C29/100*6</f>
        <v>2288.9514426460246</v>
      </c>
      <c r="G29" s="51">
        <f>C29/100*7</f>
        <v>2670.4433497536952</v>
      </c>
      <c r="H29" s="51">
        <f>C29/100*8</f>
        <v>3051.9352568613658</v>
      </c>
      <c r="I29" s="51">
        <f>C29/100*9</f>
        <v>3433.4271639690364</v>
      </c>
      <c r="J29" s="51">
        <f>C29/100*10</f>
        <v>3814.919071076707</v>
      </c>
      <c r="K29" s="52"/>
    </row>
    <row r="30" spans="1:11" x14ac:dyDescent="0.2">
      <c r="A30" s="19"/>
      <c r="B30" s="53" t="s">
        <v>45</v>
      </c>
      <c r="C30" s="54" t="s">
        <v>46</v>
      </c>
      <c r="D30" s="55">
        <f>D15</f>
        <v>1271.6396903589023</v>
      </c>
      <c r="E30" s="55">
        <f>D15</f>
        <v>1271.6396903589023</v>
      </c>
      <c r="F30" s="55">
        <f>D15</f>
        <v>1271.6396903589023</v>
      </c>
      <c r="G30" s="55">
        <f>D15</f>
        <v>1271.6396903589023</v>
      </c>
      <c r="H30" s="55">
        <f>D15</f>
        <v>1271.6396903589023</v>
      </c>
      <c r="I30" s="55">
        <f>D15</f>
        <v>1271.6396903589023</v>
      </c>
      <c r="J30" s="55">
        <f>D15</f>
        <v>1271.6396903589023</v>
      </c>
      <c r="K30" s="52"/>
    </row>
    <row r="31" spans="1:11" x14ac:dyDescent="0.2">
      <c r="A31" s="19"/>
      <c r="B31" s="53" t="s">
        <v>47</v>
      </c>
      <c r="C31" s="56" t="s">
        <v>48</v>
      </c>
      <c r="D31" s="51">
        <f t="shared" ref="D31:J31" si="0">D29-D30</f>
        <v>254.32793807178064</v>
      </c>
      <c r="E31" s="51">
        <f t="shared" si="0"/>
        <v>635.81984517945125</v>
      </c>
      <c r="F31" s="51">
        <f t="shared" si="0"/>
        <v>1017.3117522871223</v>
      </c>
      <c r="G31" s="51">
        <f t="shared" si="0"/>
        <v>1398.8036593947929</v>
      </c>
      <c r="H31" s="51">
        <f t="shared" si="0"/>
        <v>1780.2955665024635</v>
      </c>
      <c r="I31" s="51">
        <f t="shared" si="0"/>
        <v>2161.7874736101339</v>
      </c>
      <c r="J31" s="51">
        <f t="shared" si="0"/>
        <v>2543.279380717805</v>
      </c>
      <c r="K31" s="52"/>
    </row>
    <row r="32" spans="1:11" ht="10.8" thickBot="1" x14ac:dyDescent="0.25">
      <c r="A32" s="19"/>
      <c r="B32" s="57"/>
      <c r="C32" s="453" t="s">
        <v>161</v>
      </c>
      <c r="D32" s="58">
        <f t="shared" ref="D32:J32" si="1">D31/100*10</f>
        <v>25.432793807178061</v>
      </c>
      <c r="E32" s="58">
        <f t="shared" si="1"/>
        <v>63.581984517945131</v>
      </c>
      <c r="F32" s="58">
        <f t="shared" si="1"/>
        <v>101.73117522871223</v>
      </c>
      <c r="G32" s="58">
        <f t="shared" si="1"/>
        <v>139.8803659394793</v>
      </c>
      <c r="H32" s="58">
        <f t="shared" si="1"/>
        <v>178.02955665024638</v>
      </c>
      <c r="I32" s="58">
        <f t="shared" si="1"/>
        <v>216.17874736101339</v>
      </c>
      <c r="J32" s="58">
        <f t="shared" si="1"/>
        <v>254.32793807178052</v>
      </c>
      <c r="K32" s="59"/>
    </row>
    <row r="33" spans="1:11" x14ac:dyDescent="0.2">
      <c r="A33" s="19"/>
      <c r="B33" s="60" t="s">
        <v>50</v>
      </c>
      <c r="C33" s="61" t="s">
        <v>51</v>
      </c>
      <c r="D33" s="62">
        <f t="shared" ref="D33:J36" si="2">D29*30</f>
        <v>45779.028852920484</v>
      </c>
      <c r="E33" s="62">
        <f t="shared" si="2"/>
        <v>57223.786066150606</v>
      </c>
      <c r="F33" s="62">
        <f t="shared" si="2"/>
        <v>68668.543279380741</v>
      </c>
      <c r="G33" s="62">
        <f t="shared" si="2"/>
        <v>80113.300492610855</v>
      </c>
      <c r="H33" s="62">
        <f t="shared" si="2"/>
        <v>91558.057705840969</v>
      </c>
      <c r="I33" s="62">
        <f t="shared" si="2"/>
        <v>103002.8149190711</v>
      </c>
      <c r="J33" s="63">
        <f t="shared" si="2"/>
        <v>114447.57213230121</v>
      </c>
      <c r="K33" s="64"/>
    </row>
    <row r="34" spans="1:11" x14ac:dyDescent="0.2">
      <c r="A34" s="19"/>
      <c r="B34" s="65" t="s">
        <v>50</v>
      </c>
      <c r="C34" s="66" t="s">
        <v>52</v>
      </c>
      <c r="D34" s="67">
        <f t="shared" si="2"/>
        <v>38149.19071076707</v>
      </c>
      <c r="E34" s="67">
        <f t="shared" si="2"/>
        <v>38149.19071076707</v>
      </c>
      <c r="F34" s="67">
        <f t="shared" si="2"/>
        <v>38149.19071076707</v>
      </c>
      <c r="G34" s="67">
        <f t="shared" si="2"/>
        <v>38149.19071076707</v>
      </c>
      <c r="H34" s="67">
        <f t="shared" si="2"/>
        <v>38149.19071076707</v>
      </c>
      <c r="I34" s="67">
        <f t="shared" si="2"/>
        <v>38149.19071076707</v>
      </c>
      <c r="J34" s="68">
        <f t="shared" si="2"/>
        <v>38149.19071076707</v>
      </c>
      <c r="K34" s="69"/>
    </row>
    <row r="35" spans="1:11" x14ac:dyDescent="0.2">
      <c r="A35" s="19"/>
      <c r="B35" s="70" t="s">
        <v>50</v>
      </c>
      <c r="C35" s="71" t="s">
        <v>53</v>
      </c>
      <c r="D35" s="72">
        <f t="shared" si="2"/>
        <v>7629.8381421534195</v>
      </c>
      <c r="E35" s="72">
        <f t="shared" si="2"/>
        <v>19074.595355383539</v>
      </c>
      <c r="F35" s="72">
        <f t="shared" si="2"/>
        <v>30519.352568613671</v>
      </c>
      <c r="G35" s="72">
        <f t="shared" si="2"/>
        <v>41964.109781843785</v>
      </c>
      <c r="H35" s="72">
        <f t="shared" si="2"/>
        <v>53408.866995073906</v>
      </c>
      <c r="I35" s="72">
        <f t="shared" si="2"/>
        <v>64853.62420830402</v>
      </c>
      <c r="J35" s="73">
        <f t="shared" si="2"/>
        <v>76298.381421534155</v>
      </c>
      <c r="K35" s="74"/>
    </row>
    <row r="36" spans="1:11" ht="10.8" thickBot="1" x14ac:dyDescent="0.25">
      <c r="A36" s="19"/>
      <c r="B36" s="75" t="s">
        <v>50</v>
      </c>
      <c r="C36" s="76" t="s">
        <v>49</v>
      </c>
      <c r="D36" s="77">
        <f t="shared" si="2"/>
        <v>762.98381421534179</v>
      </c>
      <c r="E36" s="77">
        <f t="shared" si="2"/>
        <v>1907.459535538354</v>
      </c>
      <c r="F36" s="77">
        <f t="shared" si="2"/>
        <v>3051.9352568613667</v>
      </c>
      <c r="G36" s="77">
        <f t="shared" si="2"/>
        <v>4196.410978184379</v>
      </c>
      <c r="H36" s="77">
        <f t="shared" si="2"/>
        <v>5340.8866995073913</v>
      </c>
      <c r="I36" s="77">
        <f t="shared" si="2"/>
        <v>6485.3624208304018</v>
      </c>
      <c r="J36" s="77">
        <f t="shared" si="2"/>
        <v>7629.8381421534159</v>
      </c>
      <c r="K36" s="78"/>
    </row>
    <row r="37" spans="1:11" x14ac:dyDescent="0.2">
      <c r="A37" s="6"/>
      <c r="B37" s="79"/>
      <c r="C37" s="80" t="s">
        <v>54</v>
      </c>
      <c r="D37" s="81">
        <f t="shared" ref="D37:J37" si="3">D31</f>
        <v>254.32793807178064</v>
      </c>
      <c r="E37" s="81">
        <f t="shared" si="3"/>
        <v>635.81984517945125</v>
      </c>
      <c r="F37" s="81">
        <f t="shared" si="3"/>
        <v>1017.3117522871223</v>
      </c>
      <c r="G37" s="81">
        <f t="shared" si="3"/>
        <v>1398.8036593947929</v>
      </c>
      <c r="H37" s="81">
        <f t="shared" si="3"/>
        <v>1780.2955665024635</v>
      </c>
      <c r="I37" s="81">
        <f t="shared" si="3"/>
        <v>2161.7874736101339</v>
      </c>
      <c r="J37" s="81">
        <f t="shared" si="3"/>
        <v>2543.279380717805</v>
      </c>
      <c r="K37" s="82"/>
    </row>
    <row r="38" spans="1:11" ht="11.4" x14ac:dyDescent="0.2">
      <c r="A38" s="11"/>
      <c r="B38" s="83"/>
      <c r="C38" s="84" t="s">
        <v>55</v>
      </c>
      <c r="D38" s="85">
        <f t="shared" ref="D38:J38" si="4">D37/100*20</f>
        <v>50.865587614356123</v>
      </c>
      <c r="E38" s="86">
        <f t="shared" si="4"/>
        <v>127.16396903589026</v>
      </c>
      <c r="F38" s="86">
        <f t="shared" si="4"/>
        <v>203.46235045742446</v>
      </c>
      <c r="G38" s="86">
        <f t="shared" si="4"/>
        <v>279.76073187895861</v>
      </c>
      <c r="H38" s="86">
        <f t="shared" si="4"/>
        <v>356.05911330049275</v>
      </c>
      <c r="I38" s="86">
        <f t="shared" si="4"/>
        <v>432.35749472202679</v>
      </c>
      <c r="J38" s="86">
        <f t="shared" si="4"/>
        <v>508.65587614356104</v>
      </c>
      <c r="K38" s="82"/>
    </row>
    <row r="39" spans="1:11" ht="13.2" x14ac:dyDescent="0.25">
      <c r="A39" s="19"/>
      <c r="B39" s="87"/>
      <c r="C39" s="88" t="s">
        <v>56</v>
      </c>
      <c r="D39" s="85">
        <f t="shared" ref="D39:J39" si="5">D37/100*40</f>
        <v>101.73117522871225</v>
      </c>
      <c r="E39" s="86">
        <f t="shared" si="5"/>
        <v>254.32793807178052</v>
      </c>
      <c r="F39" s="86">
        <f t="shared" si="5"/>
        <v>406.92470091484893</v>
      </c>
      <c r="G39" s="86">
        <f t="shared" si="5"/>
        <v>559.52146375791722</v>
      </c>
      <c r="H39" s="86">
        <f t="shared" si="5"/>
        <v>712.11822660098551</v>
      </c>
      <c r="I39" s="86">
        <f t="shared" si="5"/>
        <v>864.71498944405357</v>
      </c>
      <c r="J39" s="86">
        <f t="shared" si="5"/>
        <v>1017.3117522871221</v>
      </c>
      <c r="K39" s="82"/>
    </row>
    <row r="40" spans="1:11" ht="11.4" x14ac:dyDescent="0.2">
      <c r="A40" s="19"/>
      <c r="B40" s="89"/>
      <c r="C40" s="84" t="s">
        <v>57</v>
      </c>
      <c r="D40" s="85">
        <f t="shared" ref="D40:J40" si="6">D37/100*40</f>
        <v>101.73117522871225</v>
      </c>
      <c r="E40" s="86">
        <f t="shared" si="6"/>
        <v>254.32793807178052</v>
      </c>
      <c r="F40" s="86">
        <f t="shared" si="6"/>
        <v>406.92470091484893</v>
      </c>
      <c r="G40" s="86">
        <f t="shared" si="6"/>
        <v>559.52146375791722</v>
      </c>
      <c r="H40" s="86">
        <f t="shared" si="6"/>
        <v>712.11822660098551</v>
      </c>
      <c r="I40" s="86">
        <f t="shared" si="6"/>
        <v>864.71498944405357</v>
      </c>
      <c r="J40" s="86">
        <f t="shared" si="6"/>
        <v>1017.3117522871221</v>
      </c>
      <c r="K40" s="82"/>
    </row>
    <row r="41" spans="1:11" s="96" customFormat="1" ht="11.4" x14ac:dyDescent="0.2">
      <c r="A41" s="90"/>
      <c r="B41" s="91"/>
      <c r="C41" s="92" t="s">
        <v>58</v>
      </c>
      <c r="D41" s="93">
        <f>D37/100*4</f>
        <v>10.173117522871225</v>
      </c>
      <c r="E41" s="94">
        <f>E37/100*5</f>
        <v>31.790992258972565</v>
      </c>
      <c r="F41" s="94">
        <f>F37/100*6</f>
        <v>61.038705137227339</v>
      </c>
      <c r="G41" s="94">
        <f>F37/100*7</f>
        <v>71.211822660098562</v>
      </c>
      <c r="H41" s="94">
        <f>F37/100*8</f>
        <v>81.384940182969785</v>
      </c>
      <c r="I41" s="94">
        <f>F37/100*9</f>
        <v>91.558057705841009</v>
      </c>
      <c r="J41" s="94">
        <f>F37/100*10</f>
        <v>101.73117522871223</v>
      </c>
      <c r="K41" s="95"/>
    </row>
    <row r="42" spans="1:11" ht="11.4" x14ac:dyDescent="0.2">
      <c r="A42" s="19"/>
      <c r="B42" s="89"/>
      <c r="C42" s="97" t="s">
        <v>59</v>
      </c>
      <c r="D42" s="98">
        <f t="shared" ref="D42:J42" si="7">D37+D41</f>
        <v>264.50105559465186</v>
      </c>
      <c r="E42" s="99">
        <f t="shared" si="7"/>
        <v>667.6108374384238</v>
      </c>
      <c r="F42" s="99">
        <f t="shared" si="7"/>
        <v>1078.3504574243498</v>
      </c>
      <c r="G42" s="99">
        <f t="shared" si="7"/>
        <v>1470.0154820548914</v>
      </c>
      <c r="H42" s="99">
        <f t="shared" si="7"/>
        <v>1861.6805066854333</v>
      </c>
      <c r="I42" s="99">
        <f t="shared" si="7"/>
        <v>2253.3455313159748</v>
      </c>
      <c r="J42" s="99">
        <f t="shared" si="7"/>
        <v>2645.0105559465173</v>
      </c>
      <c r="K42" s="100"/>
    </row>
    <row r="43" spans="1:11" ht="11.4" x14ac:dyDescent="0.2">
      <c r="A43" s="19"/>
      <c r="B43" s="101"/>
      <c r="C43" s="102" t="s">
        <v>60</v>
      </c>
      <c r="D43" s="103">
        <f>D35*D28</f>
        <v>305.19352568613681</v>
      </c>
      <c r="E43" s="103">
        <f t="shared" ref="E43:J43" si="8">E35*E28</f>
        <v>953.72976776917699</v>
      </c>
      <c r="F43" s="103">
        <f t="shared" si="8"/>
        <v>1831.1611541168202</v>
      </c>
      <c r="G43" s="103">
        <f t="shared" si="8"/>
        <v>2937.4876847290652</v>
      </c>
      <c r="H43" s="103">
        <f t="shared" si="8"/>
        <v>4272.7093596059121</v>
      </c>
      <c r="I43" s="103">
        <f t="shared" si="8"/>
        <v>5836.8261787473612</v>
      </c>
      <c r="J43" s="103">
        <f t="shared" si="8"/>
        <v>7629.8381421534159</v>
      </c>
      <c r="K43" s="104"/>
    </row>
    <row r="44" spans="1:11" ht="11.4" x14ac:dyDescent="0.2">
      <c r="A44" s="19"/>
      <c r="B44" s="101"/>
      <c r="C44" s="102" t="s">
        <v>61</v>
      </c>
      <c r="D44" s="105">
        <f>D35+D43</f>
        <v>7935.0316678395566</v>
      </c>
      <c r="E44" s="105">
        <f t="shared" ref="E44:J44" si="9">E35+E43</f>
        <v>20028.325123152717</v>
      </c>
      <c r="F44" s="105">
        <f t="shared" si="9"/>
        <v>32350.513722730491</v>
      </c>
      <c r="G44" s="105">
        <f t="shared" si="9"/>
        <v>44901.59746657285</v>
      </c>
      <c r="H44" s="105">
        <f t="shared" si="9"/>
        <v>57681.576354679819</v>
      </c>
      <c r="I44" s="105">
        <f t="shared" si="9"/>
        <v>70690.450387051387</v>
      </c>
      <c r="J44" s="105">
        <f t="shared" si="9"/>
        <v>83928.219563687569</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90.831406454207311</v>
      </c>
      <c r="F46" s="114">
        <f>E46*C7</f>
        <v>1271.6396903589023</v>
      </c>
      <c r="G46" s="115"/>
      <c r="H46" s="114">
        <f>F46*C8</f>
        <v>38149.19071076707</v>
      </c>
      <c r="I46" s="116">
        <f>E26</f>
        <v>15259.67628430683</v>
      </c>
      <c r="J46" s="117">
        <f>F26</f>
        <v>22889.514426460242</v>
      </c>
      <c r="K46" s="19"/>
    </row>
    <row r="47" spans="1:11" ht="13.8" thickBot="1" x14ac:dyDescent="0.3">
      <c r="A47" s="118" t="str">
        <f t="shared" ref="A47:B49" si="10">A6</f>
        <v>Per Month /US$</v>
      </c>
      <c r="B47" s="119">
        <f t="shared" si="10"/>
        <v>129.07142857142858</v>
      </c>
      <c r="C47" s="27">
        <v>1</v>
      </c>
      <c r="D47" s="120"/>
      <c r="E47" s="121"/>
      <c r="F47" s="121"/>
      <c r="G47" s="122"/>
      <c r="H47" s="123" t="s">
        <v>11</v>
      </c>
      <c r="I47" s="124" t="s">
        <v>20</v>
      </c>
      <c r="J47" s="124" t="s">
        <v>13</v>
      </c>
      <c r="K47" s="25"/>
    </row>
    <row r="48" spans="1:11" ht="13.8" thickBot="1" x14ac:dyDescent="0.3">
      <c r="A48" s="118" t="str">
        <f t="shared" si="10"/>
        <v>Per Year /US$</v>
      </c>
      <c r="B48" s="119">
        <f t="shared" si="10"/>
        <v>1807</v>
      </c>
      <c r="C48" s="27">
        <v>14</v>
      </c>
      <c r="D48" s="125"/>
      <c r="E48" s="126"/>
      <c r="F48" s="126"/>
      <c r="G48" s="126"/>
      <c r="H48" s="127"/>
      <c r="I48" s="127"/>
      <c r="J48" s="127"/>
      <c r="K48" s="44"/>
    </row>
    <row r="49" spans="1:11" ht="13.8" thickBot="1" x14ac:dyDescent="0.3">
      <c r="A49" s="118" t="str">
        <f t="shared" si="10"/>
        <v>Per 30 Years /US$</v>
      </c>
      <c r="B49" s="119">
        <f t="shared" si="10"/>
        <v>54210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54.498843872524382</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16.349653161757313</v>
      </c>
      <c r="E52" s="39">
        <f>F10/100*15</f>
        <v>8.1748265808786567</v>
      </c>
      <c r="F52" s="39">
        <f>F10/100*10</f>
        <v>5.4498843872524381</v>
      </c>
      <c r="G52" s="39">
        <f>F10/100*15</f>
        <v>8.1748265808786567</v>
      </c>
      <c r="H52" s="39">
        <f>F10/100*8</f>
        <v>4.3599075098019506</v>
      </c>
      <c r="I52" s="39">
        <f>F10/100*6</f>
        <v>3.2699306323514632</v>
      </c>
      <c r="J52" s="39">
        <f>F10/100*6</f>
        <v>3.2699306323514632</v>
      </c>
      <c r="K52" s="39">
        <f>F10/100*10</f>
        <v>5.4498843872524381</v>
      </c>
    </row>
    <row r="53" spans="1:11" x14ac:dyDescent="0.2">
      <c r="A53" s="138"/>
      <c r="B53" s="139"/>
      <c r="C53" s="38" t="s">
        <v>26</v>
      </c>
      <c r="D53" s="39">
        <f t="shared" ref="D53:K53" si="11">D52*2</f>
        <v>32.699306323514627</v>
      </c>
      <c r="E53" s="39">
        <f t="shared" si="11"/>
        <v>16.349653161757313</v>
      </c>
      <c r="F53" s="39">
        <f t="shared" si="11"/>
        <v>10.899768774504876</v>
      </c>
      <c r="G53" s="39">
        <f t="shared" si="11"/>
        <v>16.349653161757313</v>
      </c>
      <c r="H53" s="39">
        <f t="shared" si="11"/>
        <v>8.7198150196039013</v>
      </c>
      <c r="I53" s="39">
        <f t="shared" si="11"/>
        <v>6.5398612647029264</v>
      </c>
      <c r="J53" s="39">
        <f t="shared" si="11"/>
        <v>6.5398612647029264</v>
      </c>
      <c r="K53" s="39">
        <f t="shared" si="11"/>
        <v>10.899768774504876</v>
      </c>
    </row>
    <row r="54" spans="1:11" x14ac:dyDescent="0.2">
      <c r="A54" s="138"/>
      <c r="B54" s="139"/>
      <c r="C54" s="38" t="s">
        <v>27</v>
      </c>
      <c r="D54" s="39">
        <f t="shared" ref="D54:K54" si="12">D52*3</f>
        <v>49.048959485271936</v>
      </c>
      <c r="E54" s="39">
        <f t="shared" si="12"/>
        <v>24.524479742635968</v>
      </c>
      <c r="F54" s="39">
        <f t="shared" si="12"/>
        <v>16.349653161757313</v>
      </c>
      <c r="G54" s="39">
        <f t="shared" si="12"/>
        <v>24.524479742635968</v>
      </c>
      <c r="H54" s="39">
        <f t="shared" si="12"/>
        <v>13.079722529405853</v>
      </c>
      <c r="I54" s="39">
        <f t="shared" si="12"/>
        <v>9.8097918970543887</v>
      </c>
      <c r="J54" s="39">
        <f t="shared" si="12"/>
        <v>9.8097918970543887</v>
      </c>
      <c r="K54" s="39">
        <f t="shared" si="12"/>
        <v>16.349653161757313</v>
      </c>
    </row>
    <row r="55" spans="1:11" x14ac:dyDescent="0.2">
      <c r="A55" s="138"/>
      <c r="B55" s="139"/>
      <c r="C55" s="38" t="s">
        <v>28</v>
      </c>
      <c r="D55" s="39">
        <f t="shared" ref="D55:K55" si="13">D52*6</f>
        <v>98.097918970543873</v>
      </c>
      <c r="E55" s="39">
        <f t="shared" si="13"/>
        <v>49.048959485271936</v>
      </c>
      <c r="F55" s="39">
        <f t="shared" si="13"/>
        <v>32.699306323514627</v>
      </c>
      <c r="G55" s="39">
        <f t="shared" si="13"/>
        <v>49.048959485271936</v>
      </c>
      <c r="H55" s="39">
        <f t="shared" si="13"/>
        <v>26.159445058811706</v>
      </c>
      <c r="I55" s="39">
        <f t="shared" si="13"/>
        <v>19.619583794108777</v>
      </c>
      <c r="J55" s="39">
        <f t="shared" si="13"/>
        <v>19.619583794108777</v>
      </c>
      <c r="K55" s="39">
        <f t="shared" si="13"/>
        <v>32.699306323514627</v>
      </c>
    </row>
    <row r="56" spans="1:11" x14ac:dyDescent="0.2">
      <c r="A56" s="138"/>
      <c r="B56" s="139"/>
      <c r="C56" s="38" t="s">
        <v>29</v>
      </c>
      <c r="D56" s="39">
        <f t="shared" ref="D56:K56" si="14">D52*12</f>
        <v>196.19583794108775</v>
      </c>
      <c r="E56" s="39">
        <f t="shared" si="14"/>
        <v>98.097918970543873</v>
      </c>
      <c r="F56" s="39">
        <f t="shared" si="14"/>
        <v>65.398612647029253</v>
      </c>
      <c r="G56" s="39">
        <f t="shared" si="14"/>
        <v>98.097918970543873</v>
      </c>
      <c r="H56" s="39">
        <f t="shared" si="14"/>
        <v>52.318890117623411</v>
      </c>
      <c r="I56" s="39">
        <f t="shared" si="14"/>
        <v>39.239167588217555</v>
      </c>
      <c r="J56" s="39">
        <f t="shared" si="14"/>
        <v>39.239167588217555</v>
      </c>
      <c r="K56" s="39">
        <f t="shared" si="14"/>
        <v>65.398612647029253</v>
      </c>
    </row>
    <row r="57" spans="1:11" x14ac:dyDescent="0.2">
      <c r="A57" s="138"/>
      <c r="B57" s="139"/>
      <c r="C57" s="40" t="s">
        <v>30</v>
      </c>
      <c r="D57" s="140">
        <f t="shared" ref="D57:K57" si="15">D52*14</f>
        <v>228.89514426460238</v>
      </c>
      <c r="E57" s="140">
        <f t="shared" si="15"/>
        <v>114.44757213230119</v>
      </c>
      <c r="F57" s="140">
        <f t="shared" si="15"/>
        <v>76.298381421534131</v>
      </c>
      <c r="G57" s="140">
        <f t="shared" si="15"/>
        <v>114.44757213230119</v>
      </c>
      <c r="H57" s="140">
        <f t="shared" si="15"/>
        <v>61.038705137227311</v>
      </c>
      <c r="I57" s="140">
        <f t="shared" si="15"/>
        <v>45.779028852920483</v>
      </c>
      <c r="J57" s="140">
        <f t="shared" si="15"/>
        <v>45.779028852920483</v>
      </c>
      <c r="K57" s="140">
        <f t="shared" si="15"/>
        <v>76.298381421534131</v>
      </c>
    </row>
    <row r="58" spans="1:11" x14ac:dyDescent="0.2">
      <c r="A58" s="138"/>
      <c r="B58" s="139"/>
      <c r="C58" s="38" t="s">
        <v>31</v>
      </c>
      <c r="D58" s="39">
        <f t="shared" ref="D58:K58" si="16">D57*2</f>
        <v>457.79028852920476</v>
      </c>
      <c r="E58" s="39">
        <f t="shared" si="16"/>
        <v>228.89514426460238</v>
      </c>
      <c r="F58" s="39">
        <f t="shared" si="16"/>
        <v>152.59676284306826</v>
      </c>
      <c r="G58" s="39">
        <f t="shared" si="16"/>
        <v>228.89514426460238</v>
      </c>
      <c r="H58" s="39">
        <f t="shared" si="16"/>
        <v>122.07741027445462</v>
      </c>
      <c r="I58" s="39">
        <f t="shared" si="16"/>
        <v>91.558057705840966</v>
      </c>
      <c r="J58" s="39">
        <f t="shared" si="16"/>
        <v>91.558057705840966</v>
      </c>
      <c r="K58" s="39">
        <f t="shared" si="16"/>
        <v>152.59676284306826</v>
      </c>
    </row>
    <row r="59" spans="1:11" x14ac:dyDescent="0.2">
      <c r="A59" s="138"/>
      <c r="B59" s="139"/>
      <c r="C59" s="38" t="s">
        <v>32</v>
      </c>
      <c r="D59" s="39">
        <f t="shared" ref="D59:K59" si="17">D58+D57</f>
        <v>686.68543279380719</v>
      </c>
      <c r="E59" s="39">
        <f t="shared" si="17"/>
        <v>343.3427163969036</v>
      </c>
      <c r="F59" s="39">
        <f t="shared" si="17"/>
        <v>228.89514426460238</v>
      </c>
      <c r="G59" s="39">
        <f t="shared" si="17"/>
        <v>343.3427163969036</v>
      </c>
      <c r="H59" s="39">
        <f t="shared" si="17"/>
        <v>183.11611541168193</v>
      </c>
      <c r="I59" s="39">
        <f t="shared" si="17"/>
        <v>137.33708655876146</v>
      </c>
      <c r="J59" s="39">
        <f t="shared" si="17"/>
        <v>137.33708655876146</v>
      </c>
      <c r="K59" s="39">
        <f t="shared" si="17"/>
        <v>228.89514426460238</v>
      </c>
    </row>
    <row r="60" spans="1:11" x14ac:dyDescent="0.2">
      <c r="A60" s="138"/>
      <c r="B60" s="139"/>
      <c r="C60" s="38" t="s">
        <v>33</v>
      </c>
      <c r="D60" s="39">
        <f>D58+D58</f>
        <v>915.58057705840952</v>
      </c>
      <c r="E60" s="39">
        <f t="shared" ref="E60:K60" si="18">E59+E57</f>
        <v>457.79028852920476</v>
      </c>
      <c r="F60" s="39">
        <f t="shared" si="18"/>
        <v>305.19352568613652</v>
      </c>
      <c r="G60" s="39">
        <f t="shared" si="18"/>
        <v>457.79028852920476</v>
      </c>
      <c r="H60" s="39">
        <f t="shared" si="18"/>
        <v>244.15482054890924</v>
      </c>
      <c r="I60" s="39">
        <f t="shared" si="18"/>
        <v>183.11611541168193</v>
      </c>
      <c r="J60" s="39">
        <f t="shared" si="18"/>
        <v>183.11611541168193</v>
      </c>
      <c r="K60" s="39">
        <f t="shared" si="18"/>
        <v>305.19352568613652</v>
      </c>
    </row>
    <row r="61" spans="1:11" x14ac:dyDescent="0.2">
      <c r="A61" s="138"/>
      <c r="B61" s="139"/>
      <c r="C61" s="38" t="s">
        <v>34</v>
      </c>
      <c r="D61" s="39">
        <f>D59+D58</f>
        <v>1144.4757213230118</v>
      </c>
      <c r="E61" s="39">
        <f t="shared" ref="E61:K61" si="19">E60+E57</f>
        <v>572.23786066150592</v>
      </c>
      <c r="F61" s="39">
        <f t="shared" si="19"/>
        <v>381.49190710767067</v>
      </c>
      <c r="G61" s="39">
        <f t="shared" si="19"/>
        <v>572.23786066150592</v>
      </c>
      <c r="H61" s="39">
        <f t="shared" si="19"/>
        <v>305.19352568613658</v>
      </c>
      <c r="I61" s="39">
        <f t="shared" si="19"/>
        <v>228.89514426460241</v>
      </c>
      <c r="J61" s="39">
        <f t="shared" si="19"/>
        <v>228.89514426460241</v>
      </c>
      <c r="K61" s="39">
        <f t="shared" si="19"/>
        <v>381.49190710767067</v>
      </c>
    </row>
    <row r="62" spans="1:11" x14ac:dyDescent="0.2">
      <c r="A62" s="138"/>
      <c r="B62" s="139"/>
      <c r="C62" s="38" t="s">
        <v>35</v>
      </c>
      <c r="D62" s="39">
        <f>D59+D59</f>
        <v>1373.3708655876144</v>
      </c>
      <c r="E62" s="39">
        <f t="shared" ref="E62:K62" si="20">E61+E57</f>
        <v>686.68543279380708</v>
      </c>
      <c r="F62" s="39">
        <f t="shared" si="20"/>
        <v>457.79028852920482</v>
      </c>
      <c r="G62" s="39">
        <f t="shared" si="20"/>
        <v>686.68543279380708</v>
      </c>
      <c r="H62" s="39">
        <f t="shared" si="20"/>
        <v>366.23223082336392</v>
      </c>
      <c r="I62" s="39">
        <f t="shared" si="20"/>
        <v>274.67417311752291</v>
      </c>
      <c r="J62" s="39">
        <f t="shared" si="20"/>
        <v>274.67417311752291</v>
      </c>
      <c r="K62" s="39">
        <f t="shared" si="20"/>
        <v>457.79028852920482</v>
      </c>
    </row>
    <row r="63" spans="1:11" x14ac:dyDescent="0.2">
      <c r="A63" s="138"/>
      <c r="B63" s="139"/>
      <c r="C63" s="38" t="s">
        <v>36</v>
      </c>
      <c r="D63" s="39">
        <f>D59+D60</f>
        <v>1602.2660098522167</v>
      </c>
      <c r="E63" s="39">
        <f t="shared" ref="E63:K63" si="21">E62+E57</f>
        <v>801.13300492610824</v>
      </c>
      <c r="F63" s="39">
        <f t="shared" si="21"/>
        <v>534.0886699507389</v>
      </c>
      <c r="G63" s="39">
        <f t="shared" si="21"/>
        <v>801.13300492610824</v>
      </c>
      <c r="H63" s="39">
        <f t="shared" si="21"/>
        <v>427.27093596059126</v>
      </c>
      <c r="I63" s="39">
        <f t="shared" si="21"/>
        <v>320.45320197044339</v>
      </c>
      <c r="J63" s="39">
        <f t="shared" si="21"/>
        <v>320.45320197044339</v>
      </c>
      <c r="K63" s="39">
        <f t="shared" si="21"/>
        <v>534.0886699507389</v>
      </c>
    </row>
    <row r="64" spans="1:11" x14ac:dyDescent="0.2">
      <c r="A64" s="138"/>
      <c r="B64" s="139"/>
      <c r="C64" s="38" t="s">
        <v>37</v>
      </c>
      <c r="D64" s="39">
        <f t="shared" ref="D64:K64" si="22">D63+D57</f>
        <v>1831.161154116819</v>
      </c>
      <c r="E64" s="39">
        <f t="shared" si="22"/>
        <v>915.5805770584094</v>
      </c>
      <c r="F64" s="39">
        <f t="shared" si="22"/>
        <v>610.38705137227305</v>
      </c>
      <c r="G64" s="39">
        <f t="shared" si="22"/>
        <v>915.5805770584094</v>
      </c>
      <c r="H64" s="39">
        <f t="shared" si="22"/>
        <v>488.3096410978186</v>
      </c>
      <c r="I64" s="39">
        <f t="shared" si="22"/>
        <v>366.23223082336386</v>
      </c>
      <c r="J64" s="39">
        <f t="shared" si="22"/>
        <v>366.23223082336386</v>
      </c>
      <c r="K64" s="39">
        <f t="shared" si="22"/>
        <v>610.38705137227305</v>
      </c>
    </row>
    <row r="65" spans="1:11" x14ac:dyDescent="0.2">
      <c r="A65" s="138"/>
      <c r="B65" s="139"/>
      <c r="C65" s="38" t="s">
        <v>38</v>
      </c>
      <c r="D65" s="39">
        <f t="shared" ref="D65:K65" si="23">D64+D57</f>
        <v>2060.0562983814216</v>
      </c>
      <c r="E65" s="39">
        <f t="shared" si="23"/>
        <v>1030.0281491907106</v>
      </c>
      <c r="F65" s="39">
        <f t="shared" si="23"/>
        <v>686.68543279380719</v>
      </c>
      <c r="G65" s="39">
        <f t="shared" si="23"/>
        <v>1030.0281491907106</v>
      </c>
      <c r="H65" s="39">
        <f t="shared" si="23"/>
        <v>549.34834623504594</v>
      </c>
      <c r="I65" s="39">
        <f t="shared" si="23"/>
        <v>412.01125967628434</v>
      </c>
      <c r="J65" s="39">
        <f t="shared" si="23"/>
        <v>412.01125967628434</v>
      </c>
      <c r="K65" s="39">
        <f t="shared" si="23"/>
        <v>686.68543279380719</v>
      </c>
    </row>
    <row r="66" spans="1:11" x14ac:dyDescent="0.2">
      <c r="A66" s="138"/>
      <c r="B66" s="139"/>
      <c r="C66" s="38" t="s">
        <v>39</v>
      </c>
      <c r="D66" s="39">
        <f t="shared" ref="D66:K66" si="24">D65+D57</f>
        <v>2288.9514426460241</v>
      </c>
      <c r="E66" s="39">
        <f t="shared" si="24"/>
        <v>1144.4757213230118</v>
      </c>
      <c r="F66" s="39">
        <f t="shared" si="24"/>
        <v>762.98381421534134</v>
      </c>
      <c r="G66" s="39">
        <f t="shared" si="24"/>
        <v>1144.4757213230118</v>
      </c>
      <c r="H66" s="39">
        <f t="shared" si="24"/>
        <v>610.38705137227328</v>
      </c>
      <c r="I66" s="39">
        <f t="shared" si="24"/>
        <v>457.79028852920482</v>
      </c>
      <c r="J66" s="39">
        <f t="shared" si="24"/>
        <v>457.79028852920482</v>
      </c>
      <c r="K66" s="39">
        <f t="shared" si="24"/>
        <v>762.98381421534134</v>
      </c>
    </row>
    <row r="67" spans="1:11" x14ac:dyDescent="0.2">
      <c r="A67" s="138"/>
      <c r="B67" s="139"/>
      <c r="C67" s="38" t="s">
        <v>40</v>
      </c>
      <c r="D67" s="39">
        <f t="shared" ref="D67:K67" si="25">D66*2</f>
        <v>4577.9028852920483</v>
      </c>
      <c r="E67" s="39">
        <f t="shared" si="25"/>
        <v>2288.9514426460237</v>
      </c>
      <c r="F67" s="39">
        <f t="shared" si="25"/>
        <v>1525.9676284306827</v>
      </c>
      <c r="G67" s="39">
        <f t="shared" si="25"/>
        <v>2288.9514426460237</v>
      </c>
      <c r="H67" s="39">
        <f t="shared" si="25"/>
        <v>1220.7741027445466</v>
      </c>
      <c r="I67" s="39">
        <f t="shared" si="25"/>
        <v>915.58057705840963</v>
      </c>
      <c r="J67" s="39">
        <f t="shared" si="25"/>
        <v>915.58057705840963</v>
      </c>
      <c r="K67" s="39">
        <f t="shared" si="25"/>
        <v>1525.9676284306827</v>
      </c>
    </row>
    <row r="68" spans="1:11" x14ac:dyDescent="0.2">
      <c r="A68" s="130"/>
      <c r="B68" s="106"/>
      <c r="C68" s="42" t="s">
        <v>41</v>
      </c>
      <c r="D68" s="39">
        <f t="shared" ref="D68:K68" si="26">D67+D66</f>
        <v>6866.8543279380719</v>
      </c>
      <c r="E68" s="39">
        <f t="shared" si="26"/>
        <v>3433.4271639690355</v>
      </c>
      <c r="F68" s="39">
        <f t="shared" si="26"/>
        <v>2288.9514426460241</v>
      </c>
      <c r="G68" s="39">
        <f t="shared" si="26"/>
        <v>3433.4271639690355</v>
      </c>
      <c r="H68" s="39">
        <f t="shared" si="26"/>
        <v>1831.1611541168199</v>
      </c>
      <c r="I68" s="39">
        <f t="shared" si="26"/>
        <v>1373.3708655876144</v>
      </c>
      <c r="J68" s="39">
        <f t="shared" si="26"/>
        <v>1373.3708655876144</v>
      </c>
      <c r="K68" s="39">
        <f t="shared" si="26"/>
        <v>2288.9514426460241</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Côte d'Ivoire</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102</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90.228209510405151</v>
      </c>
      <c r="F5" s="15">
        <f>E5*14</f>
        <v>1263.1949331456722</v>
      </c>
      <c r="G5" s="16">
        <v>1</v>
      </c>
      <c r="H5" s="15">
        <f>F5*30</f>
        <v>37895.847994370168</v>
      </c>
      <c r="I5" s="17">
        <f>E26</f>
        <v>15158.339197748066</v>
      </c>
      <c r="J5" s="18">
        <f>F26</f>
        <v>22737.508796622096</v>
      </c>
      <c r="K5" s="19"/>
    </row>
    <row r="6" spans="1:11" ht="13.2" x14ac:dyDescent="0.25">
      <c r="A6" s="151" t="s">
        <v>9</v>
      </c>
      <c r="B6" s="159">
        <f>D5*C6</f>
        <v>128.21428571428572</v>
      </c>
      <c r="C6" s="233">
        <f>B7/C7</f>
        <v>128.21428571428572</v>
      </c>
      <c r="D6" s="20" t="s">
        <v>10</v>
      </c>
      <c r="E6" s="21"/>
      <c r="F6" s="21"/>
      <c r="G6" s="22">
        <v>39706</v>
      </c>
      <c r="H6" s="23" t="s">
        <v>11</v>
      </c>
      <c r="I6" s="24" t="s">
        <v>12</v>
      </c>
      <c r="J6" s="24" t="s">
        <v>13</v>
      </c>
      <c r="K6" s="25"/>
    </row>
    <row r="7" spans="1:11" ht="14.4" x14ac:dyDescent="0.3">
      <c r="A7" s="162" t="s">
        <v>14</v>
      </c>
      <c r="B7" s="26">
        <v>1795</v>
      </c>
      <c r="C7" s="27">
        <v>14</v>
      </c>
      <c r="D7"/>
      <c r="E7" s="28"/>
      <c r="F7"/>
      <c r="G7" s="29">
        <v>1.421</v>
      </c>
      <c r="H7"/>
      <c r="I7" s="30"/>
      <c r="J7"/>
      <c r="K7" s="31"/>
    </row>
    <row r="8" spans="1:11" ht="13.8" thickBot="1" x14ac:dyDescent="0.3">
      <c r="A8" s="150" t="s">
        <v>15</v>
      </c>
      <c r="B8" s="32">
        <f>B7*C8</f>
        <v>53850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90.228209510405151</v>
      </c>
      <c r="E10" s="39">
        <f>D10/100*40</f>
        <v>36.09128380416206</v>
      </c>
      <c r="F10" s="153">
        <f>D10/100*60</f>
        <v>54.13692570624309</v>
      </c>
      <c r="G10" s="155" t="s">
        <v>25</v>
      </c>
      <c r="H10" s="144">
        <f>E10/100*35</f>
        <v>12.631949331456722</v>
      </c>
      <c r="I10" s="39">
        <f>E10/100*10</f>
        <v>3.6091283804162062</v>
      </c>
      <c r="J10" s="39">
        <f>E10/100*10</f>
        <v>3.6091283804162062</v>
      </c>
      <c r="K10" s="39">
        <f>E10/100*45</f>
        <v>16.241077711872926</v>
      </c>
    </row>
    <row r="11" spans="1:11" x14ac:dyDescent="0.2">
      <c r="B11" s="19"/>
      <c r="C11" s="149" t="s">
        <v>26</v>
      </c>
      <c r="D11" s="144">
        <f>D10*2</f>
        <v>180.4564190208103</v>
      </c>
      <c r="E11" s="39">
        <f>E10*2</f>
        <v>72.182567608324121</v>
      </c>
      <c r="F11" s="153">
        <f>F10*2</f>
        <v>108.27385141248618</v>
      </c>
      <c r="G11" s="155" t="s">
        <v>26</v>
      </c>
      <c r="H11" s="144">
        <f>H10*2</f>
        <v>25.263898662913444</v>
      </c>
      <c r="I11" s="39">
        <f>I10*2</f>
        <v>7.2182567608324124</v>
      </c>
      <c r="J11" s="39">
        <f>J10*2</f>
        <v>7.2182567608324124</v>
      </c>
      <c r="K11" s="39">
        <f>K10*2</f>
        <v>32.482155423745851</v>
      </c>
    </row>
    <row r="12" spans="1:11" ht="14.4" x14ac:dyDescent="0.3">
      <c r="A12" s="145"/>
      <c r="B12" s="19"/>
      <c r="C12" s="149" t="s">
        <v>27</v>
      </c>
      <c r="D12" s="144">
        <f>D10*3</f>
        <v>270.68462853121548</v>
      </c>
      <c r="E12" s="39">
        <f>E10*3</f>
        <v>108.27385141248618</v>
      </c>
      <c r="F12" s="153">
        <f>F10*3</f>
        <v>162.41077711872927</v>
      </c>
      <c r="G12" s="155" t="s">
        <v>27</v>
      </c>
      <c r="H12" s="144">
        <f>H10*3</f>
        <v>37.895847994370165</v>
      </c>
      <c r="I12" s="39">
        <f>I10*3</f>
        <v>10.82738514124862</v>
      </c>
      <c r="J12" s="39">
        <f>J10*3</f>
        <v>10.82738514124862</v>
      </c>
      <c r="K12" s="39">
        <f>K10*3</f>
        <v>48.723233135618777</v>
      </c>
    </row>
    <row r="13" spans="1:11" x14ac:dyDescent="0.2">
      <c r="B13" s="19"/>
      <c r="C13" s="149" t="s">
        <v>28</v>
      </c>
      <c r="D13" s="144">
        <f>D10*6</f>
        <v>541.36925706243096</v>
      </c>
      <c r="E13" s="39">
        <f>E10*6</f>
        <v>216.54770282497236</v>
      </c>
      <c r="F13" s="153">
        <f>F10*6</f>
        <v>324.82155423745854</v>
      </c>
      <c r="G13" s="155" t="s">
        <v>28</v>
      </c>
      <c r="H13" s="144">
        <f>H10*6</f>
        <v>75.791695988740329</v>
      </c>
      <c r="I13" s="39">
        <f>I10*6</f>
        <v>21.654770282497239</v>
      </c>
      <c r="J13" s="39">
        <f>J10*6</f>
        <v>21.654770282497239</v>
      </c>
      <c r="K13" s="39">
        <f>K10*6</f>
        <v>97.446466271237554</v>
      </c>
    </row>
    <row r="14" spans="1:11" x14ac:dyDescent="0.2">
      <c r="A14" s="157"/>
      <c r="B14" s="147"/>
      <c r="C14" s="149" t="s">
        <v>29</v>
      </c>
      <c r="D14" s="144">
        <f>D10*12</f>
        <v>1082.7385141248619</v>
      </c>
      <c r="E14" s="39">
        <f>E10*12</f>
        <v>433.09540564994472</v>
      </c>
      <c r="F14" s="153">
        <f>F10*12</f>
        <v>649.64310847491709</v>
      </c>
      <c r="G14" s="155" t="s">
        <v>29</v>
      </c>
      <c r="H14" s="144">
        <f>H10*12</f>
        <v>151.58339197748066</v>
      </c>
      <c r="I14" s="39">
        <f>I10*12</f>
        <v>43.309540564994478</v>
      </c>
      <c r="J14" s="39">
        <f>J10*12</f>
        <v>43.309540564994478</v>
      </c>
      <c r="K14" s="39">
        <f>K10*12</f>
        <v>194.89293254247511</v>
      </c>
    </row>
    <row r="15" spans="1:11" x14ac:dyDescent="0.2">
      <c r="A15" s="157"/>
      <c r="B15" s="158"/>
      <c r="C15" s="160" t="s">
        <v>30</v>
      </c>
      <c r="D15" s="156">
        <f>D10*14</f>
        <v>1263.1949331456722</v>
      </c>
      <c r="E15" s="41">
        <f>E10*14</f>
        <v>505.27797325826884</v>
      </c>
      <c r="F15" s="141">
        <f>F10*14</f>
        <v>757.91695988740321</v>
      </c>
      <c r="G15" s="143" t="s">
        <v>30</v>
      </c>
      <c r="H15" s="156">
        <f>H10*14</f>
        <v>176.84729064039411</v>
      </c>
      <c r="I15" s="41">
        <f>I10*14</f>
        <v>50.527797325826889</v>
      </c>
      <c r="J15" s="41">
        <f>J10*14</f>
        <v>50.527797325826889</v>
      </c>
      <c r="K15" s="41">
        <f>K10*14</f>
        <v>227.37508796622097</v>
      </c>
    </row>
    <row r="16" spans="1:11" x14ac:dyDescent="0.2">
      <c r="A16" s="157"/>
      <c r="B16" s="146"/>
      <c r="C16" s="149" t="s">
        <v>31</v>
      </c>
      <c r="D16" s="144">
        <f>D15*2</f>
        <v>2526.3898662913443</v>
      </c>
      <c r="E16" s="39">
        <f>E15*2</f>
        <v>1010.5559465165377</v>
      </c>
      <c r="F16" s="153">
        <f>F15*2</f>
        <v>1515.8339197748064</v>
      </c>
      <c r="G16" s="155" t="s">
        <v>31</v>
      </c>
      <c r="H16" s="144">
        <f>H15*2</f>
        <v>353.69458128078821</v>
      </c>
      <c r="I16" s="39">
        <f>I15*2</f>
        <v>101.05559465165378</v>
      </c>
      <c r="J16" s="39">
        <f>J15*2</f>
        <v>101.05559465165378</v>
      </c>
      <c r="K16" s="39">
        <f>K15*2</f>
        <v>454.75017593244195</v>
      </c>
    </row>
    <row r="17" spans="1:11" x14ac:dyDescent="0.2">
      <c r="B17" s="19"/>
      <c r="C17" s="149" t="s">
        <v>32</v>
      </c>
      <c r="D17" s="144">
        <f>D16+D15</f>
        <v>3789.5847994370165</v>
      </c>
      <c r="E17" s="39">
        <f>E16+E15</f>
        <v>1515.8339197748064</v>
      </c>
      <c r="F17" s="153">
        <f>F16+F15</f>
        <v>2273.7508796622096</v>
      </c>
      <c r="G17" s="155" t="s">
        <v>32</v>
      </c>
      <c r="H17" s="144">
        <f>H16+H15</f>
        <v>530.54187192118229</v>
      </c>
      <c r="I17" s="39">
        <f>I16+I15</f>
        <v>151.58339197748066</v>
      </c>
      <c r="J17" s="39">
        <f>J16+J15</f>
        <v>151.58339197748066</v>
      </c>
      <c r="K17" s="39">
        <f>K16+K15</f>
        <v>682.12526389866298</v>
      </c>
    </row>
    <row r="18" spans="1:11" x14ac:dyDescent="0.2">
      <c r="A18" s="138"/>
      <c r="B18" s="19"/>
      <c r="C18" s="149" t="s">
        <v>33</v>
      </c>
      <c r="D18" s="144">
        <f>D16*2</f>
        <v>5052.7797325826887</v>
      </c>
      <c r="E18" s="39">
        <f>E16+E16</f>
        <v>2021.1118930330754</v>
      </c>
      <c r="F18" s="153">
        <f>F16+F16</f>
        <v>3031.6678395496128</v>
      </c>
      <c r="G18" s="155" t="s">
        <v>33</v>
      </c>
      <c r="H18" s="144">
        <f>H16+H16</f>
        <v>707.38916256157643</v>
      </c>
      <c r="I18" s="39">
        <f>I16+I16</f>
        <v>202.11118930330755</v>
      </c>
      <c r="J18" s="39">
        <f>J16+J16</f>
        <v>202.11118930330755</v>
      </c>
      <c r="K18" s="39">
        <f>K16+K16</f>
        <v>909.5003518648839</v>
      </c>
    </row>
    <row r="19" spans="1:11" x14ac:dyDescent="0.2">
      <c r="A19" s="138"/>
      <c r="B19" s="19"/>
      <c r="C19" s="149" t="s">
        <v>34</v>
      </c>
      <c r="D19" s="144">
        <f>D17+D16</f>
        <v>6315.9746657283613</v>
      </c>
      <c r="E19" s="39">
        <f>E17+E16</f>
        <v>2526.3898662913443</v>
      </c>
      <c r="F19" s="153">
        <f>F16+F17</f>
        <v>3789.584799437016</v>
      </c>
      <c r="G19" s="155" t="s">
        <v>34</v>
      </c>
      <c r="H19" s="144">
        <f>H17+H16</f>
        <v>884.23645320197056</v>
      </c>
      <c r="I19" s="39">
        <f>I16+I17</f>
        <v>252.63898662913442</v>
      </c>
      <c r="J19" s="39">
        <f>J16+J17</f>
        <v>252.63898662913442</v>
      </c>
      <c r="K19" s="39">
        <f>K18+K15</f>
        <v>1136.8754398311048</v>
      </c>
    </row>
    <row r="20" spans="1:11" x14ac:dyDescent="0.2">
      <c r="A20" s="138"/>
      <c r="B20" s="19"/>
      <c r="C20" s="149" t="s">
        <v>35</v>
      </c>
      <c r="D20" s="144">
        <f>D17*2</f>
        <v>7579.169598874033</v>
      </c>
      <c r="E20" s="39">
        <f>E17+E17</f>
        <v>3031.6678395496128</v>
      </c>
      <c r="F20" s="153">
        <f>F17+F17</f>
        <v>4547.5017593244193</v>
      </c>
      <c r="G20" s="155" t="s">
        <v>35</v>
      </c>
      <c r="H20" s="144">
        <f>H17+H17</f>
        <v>1061.0837438423646</v>
      </c>
      <c r="I20" s="39">
        <f>I17+I17</f>
        <v>303.16678395496132</v>
      </c>
      <c r="J20" s="39">
        <f>J17+J17</f>
        <v>303.16678395496132</v>
      </c>
      <c r="K20" s="39">
        <f>K19+K15</f>
        <v>1364.2505277973257</v>
      </c>
    </row>
    <row r="21" spans="1:11" x14ac:dyDescent="0.2">
      <c r="A21" s="138"/>
      <c r="B21" s="19"/>
      <c r="C21" s="149" t="s">
        <v>36</v>
      </c>
      <c r="D21" s="144">
        <f>D18+D17</f>
        <v>8842.3645320197047</v>
      </c>
      <c r="E21" s="39">
        <f>E18+E17</f>
        <v>3536.9458128078818</v>
      </c>
      <c r="F21" s="153">
        <f>F18+F17</f>
        <v>5305.4187192118225</v>
      </c>
      <c r="G21" s="155" t="s">
        <v>36</v>
      </c>
      <c r="H21" s="144">
        <f>H17+H18</f>
        <v>1237.9310344827586</v>
      </c>
      <c r="I21" s="39">
        <f>I18+I17</f>
        <v>353.69458128078821</v>
      </c>
      <c r="J21" s="39">
        <f>J18+J17</f>
        <v>353.69458128078821</v>
      </c>
      <c r="K21" s="39">
        <f>K20+K15</f>
        <v>1591.6256157635466</v>
      </c>
    </row>
    <row r="22" spans="1:11" x14ac:dyDescent="0.2">
      <c r="A22" s="138"/>
      <c r="B22" s="19"/>
      <c r="C22" s="149" t="s">
        <v>37</v>
      </c>
      <c r="D22" s="144">
        <f>D18+D18</f>
        <v>10105.559465165377</v>
      </c>
      <c r="E22" s="39">
        <f>E18+E18</f>
        <v>4042.2237860661508</v>
      </c>
      <c r="F22" s="153">
        <f>F18+F18</f>
        <v>6063.3356790992257</v>
      </c>
      <c r="G22" s="155" t="s">
        <v>37</v>
      </c>
      <c r="H22" s="144">
        <f>H18+H18</f>
        <v>1414.7783251231529</v>
      </c>
      <c r="I22" s="39">
        <f>I18+I18</f>
        <v>404.22237860661511</v>
      </c>
      <c r="J22" s="39">
        <f>J18+J18</f>
        <v>404.22237860661511</v>
      </c>
      <c r="K22" s="39">
        <f>K21+K15</f>
        <v>1819.0007037297676</v>
      </c>
    </row>
    <row r="23" spans="1:11" x14ac:dyDescent="0.2">
      <c r="A23" s="138"/>
      <c r="B23" s="19"/>
      <c r="C23" s="149" t="s">
        <v>38</v>
      </c>
      <c r="D23" s="144">
        <f>D18+D19</f>
        <v>11368.75439831105</v>
      </c>
      <c r="E23" s="39">
        <f>E19+E18</f>
        <v>4547.5017593244193</v>
      </c>
      <c r="F23" s="153">
        <f>F19+F18</f>
        <v>6821.2526389866289</v>
      </c>
      <c r="G23" s="155" t="s">
        <v>38</v>
      </c>
      <c r="H23" s="144">
        <f>H18+H19</f>
        <v>1591.6256157635471</v>
      </c>
      <c r="I23" s="39">
        <f>I19+I18</f>
        <v>454.75017593244195</v>
      </c>
      <c r="J23" s="39">
        <f>J19+J18</f>
        <v>454.75017593244195</v>
      </c>
      <c r="K23" s="39">
        <f>K22+K15</f>
        <v>2046.3757916959885</v>
      </c>
    </row>
    <row r="24" spans="1:11" x14ac:dyDescent="0.2">
      <c r="A24" s="138"/>
      <c r="B24" s="19"/>
      <c r="C24" s="149" t="s">
        <v>39</v>
      </c>
      <c r="D24" s="144">
        <f>D15*10</f>
        <v>12631.949331456723</v>
      </c>
      <c r="E24" s="39">
        <f>E19+E19</f>
        <v>5052.7797325826887</v>
      </c>
      <c r="F24" s="153">
        <f>F19+F19</f>
        <v>7579.1695988740321</v>
      </c>
      <c r="G24" s="155" t="s">
        <v>39</v>
      </c>
      <c r="H24" s="144">
        <f>H19+H19</f>
        <v>1768.4729064039411</v>
      </c>
      <c r="I24" s="39">
        <f>I19+I19</f>
        <v>505.27797325826884</v>
      </c>
      <c r="J24" s="39">
        <f>J19+J19</f>
        <v>505.27797325826884</v>
      </c>
      <c r="K24" s="39">
        <f>K23+K15</f>
        <v>2273.7508796622096</v>
      </c>
    </row>
    <row r="25" spans="1:11" x14ac:dyDescent="0.2">
      <c r="A25" s="138"/>
      <c r="B25" s="19"/>
      <c r="C25" s="149" t="s">
        <v>40</v>
      </c>
      <c r="D25" s="144">
        <f>D24*2</f>
        <v>25263.898662913445</v>
      </c>
      <c r="E25" s="39">
        <f>E24*2</f>
        <v>10105.559465165377</v>
      </c>
      <c r="F25" s="153">
        <f>F24*2</f>
        <v>15158.339197748064</v>
      </c>
      <c r="G25" s="155" t="s">
        <v>40</v>
      </c>
      <c r="H25" s="144">
        <f>H24*2</f>
        <v>3536.9458128078822</v>
      </c>
      <c r="I25" s="39">
        <f>I24*2</f>
        <v>1010.5559465165377</v>
      </c>
      <c r="J25" s="39">
        <f>J24*2</f>
        <v>1010.5559465165377</v>
      </c>
      <c r="K25" s="39">
        <f>K24*2</f>
        <v>4547.5017593244193</v>
      </c>
    </row>
    <row r="26" spans="1:11" ht="10.8" thickBot="1" x14ac:dyDescent="0.25">
      <c r="A26" s="138"/>
      <c r="B26" s="25"/>
      <c r="C26" s="148" t="s">
        <v>41</v>
      </c>
      <c r="D26" s="144">
        <f>D25+D24</f>
        <v>37895.847994370168</v>
      </c>
      <c r="E26" s="39">
        <f>E25+E24</f>
        <v>15158.339197748066</v>
      </c>
      <c r="F26" s="153">
        <f>F25+F24</f>
        <v>22737.508796622096</v>
      </c>
      <c r="G26" s="154" t="s">
        <v>41</v>
      </c>
      <c r="H26" s="144">
        <f>H25+H24</f>
        <v>5305.4187192118234</v>
      </c>
      <c r="I26" s="39">
        <f>I25+I24</f>
        <v>1515.8339197748064</v>
      </c>
      <c r="J26" s="39">
        <f>J25+J24</f>
        <v>1515.8339197748064</v>
      </c>
      <c r="K26" s="39">
        <f>K25+K24</f>
        <v>6821.2526389866289</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37895.847994370168</v>
      </c>
      <c r="D29" s="51">
        <f>C29/100*4</f>
        <v>1515.8339197748066</v>
      </c>
      <c r="E29" s="51">
        <f>C29/100*5</f>
        <v>1894.7923997185082</v>
      </c>
      <c r="F29" s="51">
        <f>C29/100*6</f>
        <v>2273.7508796622101</v>
      </c>
      <c r="G29" s="51">
        <f>C29/100*7</f>
        <v>2652.7093596059117</v>
      </c>
      <c r="H29" s="51">
        <f>C29/100*8</f>
        <v>3031.6678395496133</v>
      </c>
      <c r="I29" s="51">
        <f>C29/100*9</f>
        <v>3410.6263194933149</v>
      </c>
      <c r="J29" s="51">
        <f>C29/100*10</f>
        <v>3789.5847994370165</v>
      </c>
      <c r="K29" s="52"/>
    </row>
    <row r="30" spans="1:11" x14ac:dyDescent="0.2">
      <c r="A30" s="19"/>
      <c r="B30" s="53" t="s">
        <v>45</v>
      </c>
      <c r="C30" s="54" t="s">
        <v>46</v>
      </c>
      <c r="D30" s="55">
        <f>D15</f>
        <v>1263.1949331456722</v>
      </c>
      <c r="E30" s="55">
        <f>D15</f>
        <v>1263.1949331456722</v>
      </c>
      <c r="F30" s="55">
        <f>D15</f>
        <v>1263.1949331456722</v>
      </c>
      <c r="G30" s="55">
        <f>D15</f>
        <v>1263.1949331456722</v>
      </c>
      <c r="H30" s="55">
        <f>D15</f>
        <v>1263.1949331456722</v>
      </c>
      <c r="I30" s="55">
        <f>D15</f>
        <v>1263.1949331456722</v>
      </c>
      <c r="J30" s="55">
        <f>D15</f>
        <v>1263.1949331456722</v>
      </c>
      <c r="K30" s="52"/>
    </row>
    <row r="31" spans="1:11" x14ac:dyDescent="0.2">
      <c r="A31" s="19"/>
      <c r="B31" s="53" t="s">
        <v>47</v>
      </c>
      <c r="C31" s="56" t="s">
        <v>48</v>
      </c>
      <c r="D31" s="51">
        <f t="shared" ref="D31:J31" si="0">D29-D30</f>
        <v>252.63898662913448</v>
      </c>
      <c r="E31" s="51">
        <f t="shared" si="0"/>
        <v>631.59746657283608</v>
      </c>
      <c r="F31" s="51">
        <f t="shared" si="0"/>
        <v>1010.5559465165379</v>
      </c>
      <c r="G31" s="51">
        <f t="shared" si="0"/>
        <v>1389.5144264602395</v>
      </c>
      <c r="H31" s="51">
        <f t="shared" si="0"/>
        <v>1768.4729064039411</v>
      </c>
      <c r="I31" s="51">
        <f t="shared" si="0"/>
        <v>2147.4313863476427</v>
      </c>
      <c r="J31" s="51">
        <f t="shared" si="0"/>
        <v>2526.3898662913443</v>
      </c>
      <c r="K31" s="52"/>
    </row>
    <row r="32" spans="1:11" ht="10.8" thickBot="1" x14ac:dyDescent="0.25">
      <c r="A32" s="19"/>
      <c r="B32" s="57"/>
      <c r="C32" s="453" t="s">
        <v>161</v>
      </c>
      <c r="D32" s="58">
        <f t="shared" ref="D32:J32" si="1">D31/100*10</f>
        <v>25.263898662913448</v>
      </c>
      <c r="E32" s="58">
        <f t="shared" si="1"/>
        <v>63.159746657283613</v>
      </c>
      <c r="F32" s="58">
        <f t="shared" si="1"/>
        <v>101.05559465165379</v>
      </c>
      <c r="G32" s="58">
        <f t="shared" si="1"/>
        <v>138.95144264602396</v>
      </c>
      <c r="H32" s="58">
        <f t="shared" si="1"/>
        <v>176.84729064039414</v>
      </c>
      <c r="I32" s="58">
        <f t="shared" si="1"/>
        <v>214.74313863476428</v>
      </c>
      <c r="J32" s="58">
        <f t="shared" si="1"/>
        <v>252.63898662913445</v>
      </c>
      <c r="K32" s="59"/>
    </row>
    <row r="33" spans="1:11" x14ac:dyDescent="0.2">
      <c r="A33" s="19"/>
      <c r="B33" s="60" t="s">
        <v>50</v>
      </c>
      <c r="C33" s="61" t="s">
        <v>51</v>
      </c>
      <c r="D33" s="62">
        <f t="shared" ref="D33:J36" si="2">D29*30</f>
        <v>45475.0175932442</v>
      </c>
      <c r="E33" s="62">
        <f t="shared" si="2"/>
        <v>56843.771991555244</v>
      </c>
      <c r="F33" s="62">
        <f t="shared" si="2"/>
        <v>68212.526389866296</v>
      </c>
      <c r="G33" s="62">
        <f t="shared" si="2"/>
        <v>79581.280788177348</v>
      </c>
      <c r="H33" s="62">
        <f t="shared" si="2"/>
        <v>90950.0351864884</v>
      </c>
      <c r="I33" s="62">
        <f t="shared" si="2"/>
        <v>102318.78958479945</v>
      </c>
      <c r="J33" s="63">
        <f t="shared" si="2"/>
        <v>113687.54398311049</v>
      </c>
      <c r="K33" s="64"/>
    </row>
    <row r="34" spans="1:11" x14ac:dyDescent="0.2">
      <c r="A34" s="19"/>
      <c r="B34" s="65" t="s">
        <v>50</v>
      </c>
      <c r="C34" s="66" t="s">
        <v>52</v>
      </c>
      <c r="D34" s="67">
        <f t="shared" si="2"/>
        <v>37895.847994370168</v>
      </c>
      <c r="E34" s="67">
        <f t="shared" si="2"/>
        <v>37895.847994370168</v>
      </c>
      <c r="F34" s="67">
        <f t="shared" si="2"/>
        <v>37895.847994370168</v>
      </c>
      <c r="G34" s="67">
        <f t="shared" si="2"/>
        <v>37895.847994370168</v>
      </c>
      <c r="H34" s="67">
        <f t="shared" si="2"/>
        <v>37895.847994370168</v>
      </c>
      <c r="I34" s="67">
        <f t="shared" si="2"/>
        <v>37895.847994370168</v>
      </c>
      <c r="J34" s="68">
        <f t="shared" si="2"/>
        <v>37895.847994370168</v>
      </c>
      <c r="K34" s="69"/>
    </row>
    <row r="35" spans="1:11" x14ac:dyDescent="0.2">
      <c r="A35" s="19"/>
      <c r="B35" s="70" t="s">
        <v>50</v>
      </c>
      <c r="C35" s="71" t="s">
        <v>53</v>
      </c>
      <c r="D35" s="72">
        <f t="shared" si="2"/>
        <v>7579.1695988740339</v>
      </c>
      <c r="E35" s="72">
        <f t="shared" si="2"/>
        <v>18947.923997185084</v>
      </c>
      <c r="F35" s="72">
        <f t="shared" si="2"/>
        <v>30316.678395496136</v>
      </c>
      <c r="G35" s="72">
        <f t="shared" si="2"/>
        <v>41685.432793807187</v>
      </c>
      <c r="H35" s="72">
        <f t="shared" si="2"/>
        <v>53054.187192118232</v>
      </c>
      <c r="I35" s="72">
        <f t="shared" si="2"/>
        <v>64422.941590429284</v>
      </c>
      <c r="J35" s="73">
        <f t="shared" si="2"/>
        <v>75791.695988740335</v>
      </c>
      <c r="K35" s="74"/>
    </row>
    <row r="36" spans="1:11" ht="10.8" thickBot="1" x14ac:dyDescent="0.25">
      <c r="A36" s="19"/>
      <c r="B36" s="75" t="s">
        <v>50</v>
      </c>
      <c r="C36" s="76" t="s">
        <v>49</v>
      </c>
      <c r="D36" s="77">
        <f t="shared" si="2"/>
        <v>757.91695988740344</v>
      </c>
      <c r="E36" s="77">
        <f t="shared" si="2"/>
        <v>1894.7923997185085</v>
      </c>
      <c r="F36" s="77">
        <f t="shared" si="2"/>
        <v>3031.6678395496137</v>
      </c>
      <c r="G36" s="77">
        <f t="shared" si="2"/>
        <v>4168.5432793807186</v>
      </c>
      <c r="H36" s="77">
        <f t="shared" si="2"/>
        <v>5305.4187192118243</v>
      </c>
      <c r="I36" s="77">
        <f t="shared" si="2"/>
        <v>6442.2941590429282</v>
      </c>
      <c r="J36" s="77">
        <f t="shared" si="2"/>
        <v>7579.1695988740339</v>
      </c>
      <c r="K36" s="78"/>
    </row>
    <row r="37" spans="1:11" x14ac:dyDescent="0.2">
      <c r="A37" s="6"/>
      <c r="B37" s="79"/>
      <c r="C37" s="80" t="s">
        <v>54</v>
      </c>
      <c r="D37" s="81">
        <f t="shared" ref="D37:J37" si="3">D31</f>
        <v>252.63898662913448</v>
      </c>
      <c r="E37" s="81">
        <f t="shared" si="3"/>
        <v>631.59746657283608</v>
      </c>
      <c r="F37" s="81">
        <f t="shared" si="3"/>
        <v>1010.5559465165379</v>
      </c>
      <c r="G37" s="81">
        <f t="shared" si="3"/>
        <v>1389.5144264602395</v>
      </c>
      <c r="H37" s="81">
        <f t="shared" si="3"/>
        <v>1768.4729064039411</v>
      </c>
      <c r="I37" s="81">
        <f t="shared" si="3"/>
        <v>2147.4313863476427</v>
      </c>
      <c r="J37" s="81">
        <f t="shared" si="3"/>
        <v>2526.3898662913443</v>
      </c>
      <c r="K37" s="82"/>
    </row>
    <row r="38" spans="1:11" ht="11.4" x14ac:dyDescent="0.2">
      <c r="A38" s="11"/>
      <c r="B38" s="83"/>
      <c r="C38" s="84" t="s">
        <v>55</v>
      </c>
      <c r="D38" s="85">
        <f t="shared" ref="D38:J38" si="4">D37/100*20</f>
        <v>50.527797325826896</v>
      </c>
      <c r="E38" s="86">
        <f t="shared" si="4"/>
        <v>126.31949331456723</v>
      </c>
      <c r="F38" s="86">
        <f t="shared" si="4"/>
        <v>202.11118930330758</v>
      </c>
      <c r="G38" s="86">
        <f t="shared" si="4"/>
        <v>277.90288529204793</v>
      </c>
      <c r="H38" s="86">
        <f t="shared" si="4"/>
        <v>353.69458128078827</v>
      </c>
      <c r="I38" s="86">
        <f t="shared" si="4"/>
        <v>429.48627726952856</v>
      </c>
      <c r="J38" s="86">
        <f t="shared" si="4"/>
        <v>505.2779732582689</v>
      </c>
      <c r="K38" s="82"/>
    </row>
    <row r="39" spans="1:11" ht="13.2" x14ac:dyDescent="0.25">
      <c r="A39" s="19"/>
      <c r="B39" s="87"/>
      <c r="C39" s="88" t="s">
        <v>56</v>
      </c>
      <c r="D39" s="85">
        <f t="shared" ref="D39:J39" si="5">D37/100*40</f>
        <v>101.05559465165379</v>
      </c>
      <c r="E39" s="86">
        <f t="shared" si="5"/>
        <v>252.63898662913445</v>
      </c>
      <c r="F39" s="86">
        <f t="shared" si="5"/>
        <v>404.22237860661517</v>
      </c>
      <c r="G39" s="86">
        <f t="shared" si="5"/>
        <v>555.80577058409585</v>
      </c>
      <c r="H39" s="86">
        <f t="shared" si="5"/>
        <v>707.38916256157654</v>
      </c>
      <c r="I39" s="86">
        <f t="shared" si="5"/>
        <v>858.97255453905711</v>
      </c>
      <c r="J39" s="86">
        <f t="shared" si="5"/>
        <v>1010.5559465165378</v>
      </c>
      <c r="K39" s="82"/>
    </row>
    <row r="40" spans="1:11" ht="11.4" x14ac:dyDescent="0.2">
      <c r="A40" s="19"/>
      <c r="B40" s="89"/>
      <c r="C40" s="84" t="s">
        <v>57</v>
      </c>
      <c r="D40" s="85">
        <f t="shared" ref="D40:J40" si="6">D37/100*40</f>
        <v>101.05559465165379</v>
      </c>
      <c r="E40" s="86">
        <f t="shared" si="6"/>
        <v>252.63898662913445</v>
      </c>
      <c r="F40" s="86">
        <f t="shared" si="6"/>
        <v>404.22237860661517</v>
      </c>
      <c r="G40" s="86">
        <f t="shared" si="6"/>
        <v>555.80577058409585</v>
      </c>
      <c r="H40" s="86">
        <f t="shared" si="6"/>
        <v>707.38916256157654</v>
      </c>
      <c r="I40" s="86">
        <f t="shared" si="6"/>
        <v>858.97255453905711</v>
      </c>
      <c r="J40" s="86">
        <f t="shared" si="6"/>
        <v>1010.5559465165378</v>
      </c>
      <c r="K40" s="82"/>
    </row>
    <row r="41" spans="1:11" s="96" customFormat="1" ht="11.4" x14ac:dyDescent="0.2">
      <c r="A41" s="90"/>
      <c r="B41" s="91"/>
      <c r="C41" s="92" t="s">
        <v>58</v>
      </c>
      <c r="D41" s="93">
        <f>D37/100*4</f>
        <v>10.10555946516538</v>
      </c>
      <c r="E41" s="94">
        <f>E37/100*5</f>
        <v>31.579873328641806</v>
      </c>
      <c r="F41" s="94">
        <f>F37/100*6</f>
        <v>60.633356790992281</v>
      </c>
      <c r="G41" s="94">
        <f>F37/100*7</f>
        <v>70.738916256157651</v>
      </c>
      <c r="H41" s="94">
        <f>F37/100*8</f>
        <v>80.844475721323036</v>
      </c>
      <c r="I41" s="94">
        <f>F37/100*9</f>
        <v>90.950035186488421</v>
      </c>
      <c r="J41" s="94">
        <f>F37/100*10</f>
        <v>101.05559465165379</v>
      </c>
      <c r="K41" s="95"/>
    </row>
    <row r="42" spans="1:11" ht="11.4" x14ac:dyDescent="0.2">
      <c r="A42" s="19"/>
      <c r="B42" s="89"/>
      <c r="C42" s="97" t="s">
        <v>59</v>
      </c>
      <c r="D42" s="98">
        <f t="shared" ref="D42:J42" si="7">D37+D41</f>
        <v>262.74454609429984</v>
      </c>
      <c r="E42" s="99">
        <f t="shared" si="7"/>
        <v>663.17733990147792</v>
      </c>
      <c r="F42" s="99">
        <f t="shared" si="7"/>
        <v>1071.1893033075303</v>
      </c>
      <c r="G42" s="99">
        <f t="shared" si="7"/>
        <v>1460.2533427163971</v>
      </c>
      <c r="H42" s="99">
        <f t="shared" si="7"/>
        <v>1849.3173821252642</v>
      </c>
      <c r="I42" s="99">
        <f t="shared" si="7"/>
        <v>2238.3814215341313</v>
      </c>
      <c r="J42" s="99">
        <f t="shared" si="7"/>
        <v>2627.4454609429981</v>
      </c>
      <c r="K42" s="100"/>
    </row>
    <row r="43" spans="1:11" ht="11.4" x14ac:dyDescent="0.2">
      <c r="A43" s="19"/>
      <c r="B43" s="101"/>
      <c r="C43" s="102" t="s">
        <v>60</v>
      </c>
      <c r="D43" s="103">
        <f>D35*D28</f>
        <v>303.16678395496137</v>
      </c>
      <c r="E43" s="103">
        <f t="shared" ref="E43:J43" si="8">E35*E28</f>
        <v>947.39619985925424</v>
      </c>
      <c r="F43" s="103">
        <f t="shared" si="8"/>
        <v>1819.000703729768</v>
      </c>
      <c r="G43" s="103">
        <f t="shared" si="8"/>
        <v>2917.9802955665032</v>
      </c>
      <c r="H43" s="103">
        <f t="shared" si="8"/>
        <v>4244.3349753694583</v>
      </c>
      <c r="I43" s="103">
        <f t="shared" si="8"/>
        <v>5798.0647431386351</v>
      </c>
      <c r="J43" s="103">
        <f t="shared" si="8"/>
        <v>7579.1695988740339</v>
      </c>
      <c r="K43" s="104"/>
    </row>
    <row r="44" spans="1:11" ht="11.4" x14ac:dyDescent="0.2">
      <c r="A44" s="19"/>
      <c r="B44" s="101"/>
      <c r="C44" s="102" t="s">
        <v>61</v>
      </c>
      <c r="D44" s="105">
        <f>D35+D43</f>
        <v>7882.3363828289948</v>
      </c>
      <c r="E44" s="105">
        <f t="shared" ref="E44:J44" si="9">E35+E43</f>
        <v>19895.320197044337</v>
      </c>
      <c r="F44" s="105">
        <f t="shared" si="9"/>
        <v>32135.679099225905</v>
      </c>
      <c r="G44" s="105">
        <f t="shared" si="9"/>
        <v>44603.413089373687</v>
      </c>
      <c r="H44" s="105">
        <f t="shared" si="9"/>
        <v>57298.522167487688</v>
      </c>
      <c r="I44" s="105">
        <f t="shared" si="9"/>
        <v>70221.006333567915</v>
      </c>
      <c r="J44" s="105">
        <f t="shared" si="9"/>
        <v>83370.865587614375</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90.228209510405151</v>
      </c>
      <c r="F46" s="114">
        <f>E46*C7</f>
        <v>1263.1949331456722</v>
      </c>
      <c r="G46" s="115"/>
      <c r="H46" s="114">
        <f>F46*C8</f>
        <v>37895.847994370168</v>
      </c>
      <c r="I46" s="116">
        <f>E26</f>
        <v>15158.339197748066</v>
      </c>
      <c r="J46" s="117">
        <f>F26</f>
        <v>22737.508796622096</v>
      </c>
      <c r="K46" s="19"/>
    </row>
    <row r="47" spans="1:11" ht="13.8" thickBot="1" x14ac:dyDescent="0.3">
      <c r="A47" s="118" t="str">
        <f t="shared" ref="A47:B49" si="10">A6</f>
        <v>Per Month /US$</v>
      </c>
      <c r="B47" s="119">
        <f t="shared" si="10"/>
        <v>128.21428571428572</v>
      </c>
      <c r="C47" s="27">
        <v>1</v>
      </c>
      <c r="D47" s="120"/>
      <c r="E47" s="121"/>
      <c r="F47" s="121"/>
      <c r="G47" s="122"/>
      <c r="H47" s="123" t="s">
        <v>11</v>
      </c>
      <c r="I47" s="124" t="s">
        <v>20</v>
      </c>
      <c r="J47" s="124" t="s">
        <v>13</v>
      </c>
      <c r="K47" s="25"/>
    </row>
    <row r="48" spans="1:11" ht="13.8" thickBot="1" x14ac:dyDescent="0.3">
      <c r="A48" s="118" t="str">
        <f t="shared" si="10"/>
        <v>Per Year /US$</v>
      </c>
      <c r="B48" s="119">
        <f t="shared" si="10"/>
        <v>1795</v>
      </c>
      <c r="C48" s="27">
        <v>14</v>
      </c>
      <c r="D48" s="125"/>
      <c r="E48" s="126"/>
      <c r="F48" s="126"/>
      <c r="G48" s="126"/>
      <c r="H48" s="127"/>
      <c r="I48" s="127"/>
      <c r="J48" s="127"/>
      <c r="K48" s="44"/>
    </row>
    <row r="49" spans="1:11" ht="13.8" thickBot="1" x14ac:dyDescent="0.3">
      <c r="A49" s="118" t="str">
        <f t="shared" si="10"/>
        <v>Per 30 Years /US$</v>
      </c>
      <c r="B49" s="119">
        <f t="shared" si="10"/>
        <v>53850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54.13692570624309</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16.241077711872926</v>
      </c>
      <c r="E52" s="39">
        <f>F10/100*15</f>
        <v>8.1205388559364629</v>
      </c>
      <c r="F52" s="39">
        <f>F10/100*10</f>
        <v>5.4136925706243089</v>
      </c>
      <c r="G52" s="39">
        <f>F10/100*15</f>
        <v>8.1205388559364629</v>
      </c>
      <c r="H52" s="39">
        <f>F10/100*8</f>
        <v>4.3309540564994471</v>
      </c>
      <c r="I52" s="39">
        <f>F10/100*6</f>
        <v>3.2482155423745853</v>
      </c>
      <c r="J52" s="39">
        <f>F10/100*6</f>
        <v>3.2482155423745853</v>
      </c>
      <c r="K52" s="39">
        <f>F10/100*10</f>
        <v>5.4136925706243089</v>
      </c>
    </row>
    <row r="53" spans="1:11" x14ac:dyDescent="0.2">
      <c r="A53" s="138"/>
      <c r="B53" s="139"/>
      <c r="C53" s="38" t="s">
        <v>26</v>
      </c>
      <c r="D53" s="39">
        <f t="shared" ref="D53:K53" si="11">D52*2</f>
        <v>32.482155423745851</v>
      </c>
      <c r="E53" s="39">
        <f t="shared" si="11"/>
        <v>16.241077711872926</v>
      </c>
      <c r="F53" s="39">
        <f t="shared" si="11"/>
        <v>10.827385141248618</v>
      </c>
      <c r="G53" s="39">
        <f t="shared" si="11"/>
        <v>16.241077711872926</v>
      </c>
      <c r="H53" s="39">
        <f t="shared" si="11"/>
        <v>8.6619081129988942</v>
      </c>
      <c r="I53" s="39">
        <f t="shared" si="11"/>
        <v>6.4964310847491706</v>
      </c>
      <c r="J53" s="39">
        <f t="shared" si="11"/>
        <v>6.4964310847491706</v>
      </c>
      <c r="K53" s="39">
        <f t="shared" si="11"/>
        <v>10.827385141248618</v>
      </c>
    </row>
    <row r="54" spans="1:11" x14ac:dyDescent="0.2">
      <c r="A54" s="138"/>
      <c r="B54" s="139"/>
      <c r="C54" s="38" t="s">
        <v>27</v>
      </c>
      <c r="D54" s="39">
        <f t="shared" ref="D54:K54" si="12">D52*3</f>
        <v>48.723233135618777</v>
      </c>
      <c r="E54" s="39">
        <f t="shared" si="12"/>
        <v>24.361616567809389</v>
      </c>
      <c r="F54" s="39">
        <f t="shared" si="12"/>
        <v>16.241077711872926</v>
      </c>
      <c r="G54" s="39">
        <f t="shared" si="12"/>
        <v>24.361616567809389</v>
      </c>
      <c r="H54" s="39">
        <f t="shared" si="12"/>
        <v>12.992862169498341</v>
      </c>
      <c r="I54" s="39">
        <f t="shared" si="12"/>
        <v>9.7446466271237568</v>
      </c>
      <c r="J54" s="39">
        <f t="shared" si="12"/>
        <v>9.7446466271237568</v>
      </c>
      <c r="K54" s="39">
        <f t="shared" si="12"/>
        <v>16.241077711872926</v>
      </c>
    </row>
    <row r="55" spans="1:11" x14ac:dyDescent="0.2">
      <c r="A55" s="138"/>
      <c r="B55" s="139"/>
      <c r="C55" s="38" t="s">
        <v>28</v>
      </c>
      <c r="D55" s="39">
        <f t="shared" ref="D55:K55" si="13">D52*6</f>
        <v>97.446466271237554</v>
      </c>
      <c r="E55" s="39">
        <f t="shared" si="13"/>
        <v>48.723233135618777</v>
      </c>
      <c r="F55" s="39">
        <f t="shared" si="13"/>
        <v>32.482155423745851</v>
      </c>
      <c r="G55" s="39">
        <f t="shared" si="13"/>
        <v>48.723233135618777</v>
      </c>
      <c r="H55" s="39">
        <f t="shared" si="13"/>
        <v>25.985724338996683</v>
      </c>
      <c r="I55" s="39">
        <f t="shared" si="13"/>
        <v>19.489293254247514</v>
      </c>
      <c r="J55" s="39">
        <f t="shared" si="13"/>
        <v>19.489293254247514</v>
      </c>
      <c r="K55" s="39">
        <f t="shared" si="13"/>
        <v>32.482155423745851</v>
      </c>
    </row>
    <row r="56" spans="1:11" x14ac:dyDescent="0.2">
      <c r="A56" s="138"/>
      <c r="B56" s="139"/>
      <c r="C56" s="38" t="s">
        <v>29</v>
      </c>
      <c r="D56" s="39">
        <f t="shared" ref="D56:K56" si="14">D52*12</f>
        <v>194.89293254247511</v>
      </c>
      <c r="E56" s="39">
        <f t="shared" si="14"/>
        <v>97.446466271237554</v>
      </c>
      <c r="F56" s="39">
        <f t="shared" si="14"/>
        <v>64.964310847491703</v>
      </c>
      <c r="G56" s="39">
        <f t="shared" si="14"/>
        <v>97.446466271237554</v>
      </c>
      <c r="H56" s="39">
        <f t="shared" si="14"/>
        <v>51.971448677993365</v>
      </c>
      <c r="I56" s="39">
        <f t="shared" si="14"/>
        <v>38.978586508495027</v>
      </c>
      <c r="J56" s="39">
        <f t="shared" si="14"/>
        <v>38.978586508495027</v>
      </c>
      <c r="K56" s="39">
        <f t="shared" si="14"/>
        <v>64.964310847491703</v>
      </c>
    </row>
    <row r="57" spans="1:11" x14ac:dyDescent="0.2">
      <c r="A57" s="138"/>
      <c r="B57" s="139"/>
      <c r="C57" s="40" t="s">
        <v>30</v>
      </c>
      <c r="D57" s="140">
        <f t="shared" ref="D57:K57" si="15">D52*14</f>
        <v>227.37508796622097</v>
      </c>
      <c r="E57" s="140">
        <f t="shared" si="15"/>
        <v>113.68754398311049</v>
      </c>
      <c r="F57" s="140">
        <f t="shared" si="15"/>
        <v>75.791695988740329</v>
      </c>
      <c r="G57" s="140">
        <f t="shared" si="15"/>
        <v>113.68754398311049</v>
      </c>
      <c r="H57" s="140">
        <f t="shared" si="15"/>
        <v>60.633356790992259</v>
      </c>
      <c r="I57" s="140">
        <f t="shared" si="15"/>
        <v>45.475017593244196</v>
      </c>
      <c r="J57" s="140">
        <f t="shared" si="15"/>
        <v>45.475017593244196</v>
      </c>
      <c r="K57" s="140">
        <f t="shared" si="15"/>
        <v>75.791695988740329</v>
      </c>
    </row>
    <row r="58" spans="1:11" x14ac:dyDescent="0.2">
      <c r="A58" s="138"/>
      <c r="B58" s="139"/>
      <c r="C58" s="38" t="s">
        <v>31</v>
      </c>
      <c r="D58" s="39">
        <f t="shared" ref="D58:K58" si="16">D57*2</f>
        <v>454.75017593244195</v>
      </c>
      <c r="E58" s="39">
        <f t="shared" si="16"/>
        <v>227.37508796622097</v>
      </c>
      <c r="F58" s="39">
        <f t="shared" si="16"/>
        <v>151.58339197748066</v>
      </c>
      <c r="G58" s="39">
        <f t="shared" si="16"/>
        <v>227.37508796622097</v>
      </c>
      <c r="H58" s="39">
        <f t="shared" si="16"/>
        <v>121.26671358198452</v>
      </c>
      <c r="I58" s="39">
        <f t="shared" si="16"/>
        <v>90.950035186488392</v>
      </c>
      <c r="J58" s="39">
        <f t="shared" si="16"/>
        <v>90.950035186488392</v>
      </c>
      <c r="K58" s="39">
        <f t="shared" si="16"/>
        <v>151.58339197748066</v>
      </c>
    </row>
    <row r="59" spans="1:11" x14ac:dyDescent="0.2">
      <c r="A59" s="138"/>
      <c r="B59" s="139"/>
      <c r="C59" s="38" t="s">
        <v>32</v>
      </c>
      <c r="D59" s="39">
        <f t="shared" ref="D59:K59" si="17">D58+D57</f>
        <v>682.12526389866298</v>
      </c>
      <c r="E59" s="39">
        <f t="shared" si="17"/>
        <v>341.06263194933149</v>
      </c>
      <c r="F59" s="39">
        <f t="shared" si="17"/>
        <v>227.37508796622097</v>
      </c>
      <c r="G59" s="39">
        <f t="shared" si="17"/>
        <v>341.06263194933149</v>
      </c>
      <c r="H59" s="39">
        <f t="shared" si="17"/>
        <v>181.90007037297678</v>
      </c>
      <c r="I59" s="39">
        <f t="shared" si="17"/>
        <v>136.4250527797326</v>
      </c>
      <c r="J59" s="39">
        <f t="shared" si="17"/>
        <v>136.4250527797326</v>
      </c>
      <c r="K59" s="39">
        <f t="shared" si="17"/>
        <v>227.37508796622097</v>
      </c>
    </row>
    <row r="60" spans="1:11" x14ac:dyDescent="0.2">
      <c r="A60" s="138"/>
      <c r="B60" s="139"/>
      <c r="C60" s="38" t="s">
        <v>33</v>
      </c>
      <c r="D60" s="39">
        <f>D58+D58</f>
        <v>909.5003518648839</v>
      </c>
      <c r="E60" s="39">
        <f t="shared" ref="E60:K60" si="18">E59+E57</f>
        <v>454.75017593244195</v>
      </c>
      <c r="F60" s="39">
        <f t="shared" si="18"/>
        <v>303.16678395496132</v>
      </c>
      <c r="G60" s="39">
        <f t="shared" si="18"/>
        <v>454.75017593244195</v>
      </c>
      <c r="H60" s="39">
        <f t="shared" si="18"/>
        <v>242.53342716396904</v>
      </c>
      <c r="I60" s="39">
        <f t="shared" si="18"/>
        <v>181.90007037297678</v>
      </c>
      <c r="J60" s="39">
        <f t="shared" si="18"/>
        <v>181.90007037297678</v>
      </c>
      <c r="K60" s="39">
        <f t="shared" si="18"/>
        <v>303.16678395496132</v>
      </c>
    </row>
    <row r="61" spans="1:11" x14ac:dyDescent="0.2">
      <c r="A61" s="138"/>
      <c r="B61" s="139"/>
      <c r="C61" s="38" t="s">
        <v>34</v>
      </c>
      <c r="D61" s="39">
        <f>D59+D58</f>
        <v>1136.8754398311048</v>
      </c>
      <c r="E61" s="39">
        <f t="shared" ref="E61:K61" si="19">E60+E57</f>
        <v>568.43771991555241</v>
      </c>
      <c r="F61" s="39">
        <f t="shared" si="19"/>
        <v>378.95847994370166</v>
      </c>
      <c r="G61" s="39">
        <f t="shared" si="19"/>
        <v>568.43771991555241</v>
      </c>
      <c r="H61" s="39">
        <f t="shared" si="19"/>
        <v>303.16678395496132</v>
      </c>
      <c r="I61" s="39">
        <f t="shared" si="19"/>
        <v>227.37508796622097</v>
      </c>
      <c r="J61" s="39">
        <f t="shared" si="19"/>
        <v>227.37508796622097</v>
      </c>
      <c r="K61" s="39">
        <f t="shared" si="19"/>
        <v>378.95847994370166</v>
      </c>
    </row>
    <row r="62" spans="1:11" x14ac:dyDescent="0.2">
      <c r="A62" s="138"/>
      <c r="B62" s="139"/>
      <c r="C62" s="38" t="s">
        <v>35</v>
      </c>
      <c r="D62" s="39">
        <f>D59+D59</f>
        <v>1364.250527797326</v>
      </c>
      <c r="E62" s="39">
        <f t="shared" ref="E62:K62" si="20">E61+E57</f>
        <v>682.12526389866287</v>
      </c>
      <c r="F62" s="39">
        <f t="shared" si="20"/>
        <v>454.750175932442</v>
      </c>
      <c r="G62" s="39">
        <f t="shared" si="20"/>
        <v>682.12526389866287</v>
      </c>
      <c r="H62" s="39">
        <f t="shared" si="20"/>
        <v>363.80014074595357</v>
      </c>
      <c r="I62" s="39">
        <f t="shared" si="20"/>
        <v>272.85010555946519</v>
      </c>
      <c r="J62" s="39">
        <f t="shared" si="20"/>
        <v>272.85010555946519</v>
      </c>
      <c r="K62" s="39">
        <f t="shared" si="20"/>
        <v>454.750175932442</v>
      </c>
    </row>
    <row r="63" spans="1:11" x14ac:dyDescent="0.2">
      <c r="A63" s="138"/>
      <c r="B63" s="139"/>
      <c r="C63" s="38" t="s">
        <v>36</v>
      </c>
      <c r="D63" s="39">
        <f>D59+D60</f>
        <v>1591.6256157635469</v>
      </c>
      <c r="E63" s="39">
        <f t="shared" ref="E63:K63" si="21">E62+E57</f>
        <v>795.81280788177332</v>
      </c>
      <c r="F63" s="39">
        <f t="shared" si="21"/>
        <v>530.54187192118229</v>
      </c>
      <c r="G63" s="39">
        <f t="shared" si="21"/>
        <v>795.81280788177332</v>
      </c>
      <c r="H63" s="39">
        <f t="shared" si="21"/>
        <v>424.43349753694582</v>
      </c>
      <c r="I63" s="39">
        <f t="shared" si="21"/>
        <v>318.32512315270941</v>
      </c>
      <c r="J63" s="39">
        <f t="shared" si="21"/>
        <v>318.32512315270941</v>
      </c>
      <c r="K63" s="39">
        <f t="shared" si="21"/>
        <v>530.54187192118229</v>
      </c>
    </row>
    <row r="64" spans="1:11" x14ac:dyDescent="0.2">
      <c r="A64" s="138"/>
      <c r="B64" s="139"/>
      <c r="C64" s="38" t="s">
        <v>37</v>
      </c>
      <c r="D64" s="39">
        <f t="shared" ref="D64:K64" si="22">D63+D57</f>
        <v>1819.0007037297678</v>
      </c>
      <c r="E64" s="39">
        <f t="shared" si="22"/>
        <v>909.50035186488378</v>
      </c>
      <c r="F64" s="39">
        <f t="shared" si="22"/>
        <v>606.33356790992264</v>
      </c>
      <c r="G64" s="39">
        <f t="shared" si="22"/>
        <v>909.50035186488378</v>
      </c>
      <c r="H64" s="39">
        <f t="shared" si="22"/>
        <v>485.06685432793807</v>
      </c>
      <c r="I64" s="39">
        <f t="shared" si="22"/>
        <v>363.80014074595363</v>
      </c>
      <c r="J64" s="39">
        <f t="shared" si="22"/>
        <v>363.80014074595363</v>
      </c>
      <c r="K64" s="39">
        <f t="shared" si="22"/>
        <v>606.33356790992264</v>
      </c>
    </row>
    <row r="65" spans="1:11" x14ac:dyDescent="0.2">
      <c r="A65" s="138"/>
      <c r="B65" s="139"/>
      <c r="C65" s="38" t="s">
        <v>38</v>
      </c>
      <c r="D65" s="39">
        <f t="shared" ref="D65:K65" si="23">D64+D57</f>
        <v>2046.3757916959887</v>
      </c>
      <c r="E65" s="39">
        <f t="shared" si="23"/>
        <v>1023.1878958479942</v>
      </c>
      <c r="F65" s="39">
        <f t="shared" si="23"/>
        <v>682.12526389866298</v>
      </c>
      <c r="G65" s="39">
        <f t="shared" si="23"/>
        <v>1023.1878958479942</v>
      </c>
      <c r="H65" s="39">
        <f t="shared" si="23"/>
        <v>545.70021111893038</v>
      </c>
      <c r="I65" s="39">
        <f t="shared" si="23"/>
        <v>409.27515833919784</v>
      </c>
      <c r="J65" s="39">
        <f t="shared" si="23"/>
        <v>409.27515833919784</v>
      </c>
      <c r="K65" s="39">
        <f t="shared" si="23"/>
        <v>682.12526389866298</v>
      </c>
    </row>
    <row r="66" spans="1:11" x14ac:dyDescent="0.2">
      <c r="A66" s="138"/>
      <c r="B66" s="139"/>
      <c r="C66" s="38" t="s">
        <v>39</v>
      </c>
      <c r="D66" s="39">
        <f t="shared" ref="D66:K66" si="24">D65+D57</f>
        <v>2273.7508796622096</v>
      </c>
      <c r="E66" s="39">
        <f t="shared" si="24"/>
        <v>1136.8754398311048</v>
      </c>
      <c r="F66" s="39">
        <f t="shared" si="24"/>
        <v>757.91695988740332</v>
      </c>
      <c r="G66" s="39">
        <f t="shared" si="24"/>
        <v>1136.8754398311048</v>
      </c>
      <c r="H66" s="39">
        <f t="shared" si="24"/>
        <v>606.33356790992264</v>
      </c>
      <c r="I66" s="39">
        <f t="shared" si="24"/>
        <v>454.75017593244206</v>
      </c>
      <c r="J66" s="39">
        <f t="shared" si="24"/>
        <v>454.75017593244206</v>
      </c>
      <c r="K66" s="39">
        <f t="shared" si="24"/>
        <v>757.91695988740332</v>
      </c>
    </row>
    <row r="67" spans="1:11" x14ac:dyDescent="0.2">
      <c r="A67" s="138"/>
      <c r="B67" s="139"/>
      <c r="C67" s="38" t="s">
        <v>40</v>
      </c>
      <c r="D67" s="39">
        <f t="shared" ref="D67:K67" si="25">D66*2</f>
        <v>4547.5017593244193</v>
      </c>
      <c r="E67" s="39">
        <f t="shared" si="25"/>
        <v>2273.7508796622096</v>
      </c>
      <c r="F67" s="39">
        <f t="shared" si="25"/>
        <v>1515.8339197748066</v>
      </c>
      <c r="G67" s="39">
        <f t="shared" si="25"/>
        <v>2273.7508796622096</v>
      </c>
      <c r="H67" s="39">
        <f t="shared" si="25"/>
        <v>1212.6671358198453</v>
      </c>
      <c r="I67" s="39">
        <f t="shared" si="25"/>
        <v>909.50035186488412</v>
      </c>
      <c r="J67" s="39">
        <f t="shared" si="25"/>
        <v>909.50035186488412</v>
      </c>
      <c r="K67" s="39">
        <f t="shared" si="25"/>
        <v>1515.8339197748066</v>
      </c>
    </row>
    <row r="68" spans="1:11" x14ac:dyDescent="0.2">
      <c r="A68" s="130"/>
      <c r="B68" s="106"/>
      <c r="C68" s="42" t="s">
        <v>41</v>
      </c>
      <c r="D68" s="39">
        <f t="shared" ref="D68:K68" si="26">D67+D66</f>
        <v>6821.2526389866289</v>
      </c>
      <c r="E68" s="39">
        <f t="shared" si="26"/>
        <v>3410.6263194933144</v>
      </c>
      <c r="F68" s="39">
        <f t="shared" si="26"/>
        <v>2273.7508796622101</v>
      </c>
      <c r="G68" s="39">
        <f t="shared" si="26"/>
        <v>3410.6263194933144</v>
      </c>
      <c r="H68" s="39">
        <f t="shared" si="26"/>
        <v>1819.0007037297678</v>
      </c>
      <c r="I68" s="39">
        <f t="shared" si="26"/>
        <v>1364.2505277973262</v>
      </c>
      <c r="J68" s="39">
        <f t="shared" si="26"/>
        <v>1364.2505277973262</v>
      </c>
      <c r="K68" s="39">
        <f t="shared" si="26"/>
        <v>2273.7508796622101</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Mozambique</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103</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85.754498843872526</v>
      </c>
      <c r="F5" s="15">
        <f>E5*14</f>
        <v>1200.5629838142154</v>
      </c>
      <c r="G5" s="16">
        <v>1</v>
      </c>
      <c r="H5" s="15">
        <f>F5*30</f>
        <v>36016.889514426461</v>
      </c>
      <c r="I5" s="17">
        <f>E26</f>
        <v>14406.755805770585</v>
      </c>
      <c r="J5" s="18">
        <f>F26</f>
        <v>21610.133708655878</v>
      </c>
      <c r="K5" s="19"/>
    </row>
    <row r="6" spans="1:11" ht="13.2" x14ac:dyDescent="0.25">
      <c r="A6" s="151" t="s">
        <v>9</v>
      </c>
      <c r="B6" s="159">
        <f>D5*C6</f>
        <v>121.85714285714286</v>
      </c>
      <c r="C6" s="233">
        <f>B7/C7</f>
        <v>121.85714285714286</v>
      </c>
      <c r="D6" s="20" t="s">
        <v>10</v>
      </c>
      <c r="E6" s="21"/>
      <c r="F6" s="21"/>
      <c r="G6" s="22">
        <v>39706</v>
      </c>
      <c r="H6" s="23" t="s">
        <v>11</v>
      </c>
      <c r="I6" s="24" t="s">
        <v>12</v>
      </c>
      <c r="J6" s="24" t="s">
        <v>13</v>
      </c>
      <c r="K6" s="25"/>
    </row>
    <row r="7" spans="1:11" ht="14.4" x14ac:dyDescent="0.3">
      <c r="A7" s="162" t="s">
        <v>14</v>
      </c>
      <c r="B7" s="26">
        <v>1706</v>
      </c>
      <c r="C7" s="27">
        <v>14</v>
      </c>
      <c r="D7"/>
      <c r="E7" s="28"/>
      <c r="F7"/>
      <c r="G7" s="29">
        <v>1.421</v>
      </c>
      <c r="H7"/>
      <c r="I7" s="30"/>
      <c r="J7"/>
      <c r="K7" s="31"/>
    </row>
    <row r="8" spans="1:11" ht="13.8" thickBot="1" x14ac:dyDescent="0.3">
      <c r="A8" s="150" t="s">
        <v>15</v>
      </c>
      <c r="B8" s="32">
        <f>B7*C8</f>
        <v>51180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85.754498843872526</v>
      </c>
      <c r="E10" s="39">
        <f>D10/100*40</f>
        <v>34.301799537549009</v>
      </c>
      <c r="F10" s="153">
        <f>D10/100*60</f>
        <v>51.452699306323517</v>
      </c>
      <c r="G10" s="155" t="s">
        <v>25</v>
      </c>
      <c r="H10" s="144">
        <f>E10/100*35</f>
        <v>12.005629838142154</v>
      </c>
      <c r="I10" s="39">
        <f>E10/100*10</f>
        <v>3.4301799537549011</v>
      </c>
      <c r="J10" s="39">
        <f>E10/100*10</f>
        <v>3.4301799537549011</v>
      </c>
      <c r="K10" s="39">
        <f>E10/100*45</f>
        <v>15.435809791897055</v>
      </c>
    </row>
    <row r="11" spans="1:11" x14ac:dyDescent="0.2">
      <c r="B11" s="19"/>
      <c r="C11" s="149" t="s">
        <v>26</v>
      </c>
      <c r="D11" s="144">
        <f>D10*2</f>
        <v>171.50899768774505</v>
      </c>
      <c r="E11" s="39">
        <f>E10*2</f>
        <v>68.603599075098018</v>
      </c>
      <c r="F11" s="153">
        <f>F10*2</f>
        <v>102.90539861264703</v>
      </c>
      <c r="G11" s="155" t="s">
        <v>26</v>
      </c>
      <c r="H11" s="144">
        <f>H10*2</f>
        <v>24.011259676284308</v>
      </c>
      <c r="I11" s="39">
        <f>I10*2</f>
        <v>6.8603599075098023</v>
      </c>
      <c r="J11" s="39">
        <f>J10*2</f>
        <v>6.8603599075098023</v>
      </c>
      <c r="K11" s="39">
        <f>K10*2</f>
        <v>30.871619583794111</v>
      </c>
    </row>
    <row r="12" spans="1:11" ht="14.4" x14ac:dyDescent="0.3">
      <c r="A12" s="145"/>
      <c r="B12" s="19"/>
      <c r="C12" s="149" t="s">
        <v>27</v>
      </c>
      <c r="D12" s="144">
        <f>D10*3</f>
        <v>257.26349653161759</v>
      </c>
      <c r="E12" s="39">
        <f>E10*3</f>
        <v>102.90539861264702</v>
      </c>
      <c r="F12" s="153">
        <f>F10*3</f>
        <v>154.35809791897054</v>
      </c>
      <c r="G12" s="155" t="s">
        <v>27</v>
      </c>
      <c r="H12" s="144">
        <f>H10*3</f>
        <v>36.01688951442646</v>
      </c>
      <c r="I12" s="39">
        <f>I10*3</f>
        <v>10.290539861264703</v>
      </c>
      <c r="J12" s="39">
        <f>J10*3</f>
        <v>10.290539861264703</v>
      </c>
      <c r="K12" s="39">
        <f>K10*3</f>
        <v>46.307429375691164</v>
      </c>
    </row>
    <row r="13" spans="1:11" x14ac:dyDescent="0.2">
      <c r="B13" s="19"/>
      <c r="C13" s="149" t="s">
        <v>28</v>
      </c>
      <c r="D13" s="144">
        <f>D10*6</f>
        <v>514.52699306323518</v>
      </c>
      <c r="E13" s="39">
        <f>E10*6</f>
        <v>205.81079722529404</v>
      </c>
      <c r="F13" s="153">
        <f>F10*6</f>
        <v>308.71619583794109</v>
      </c>
      <c r="G13" s="155" t="s">
        <v>28</v>
      </c>
      <c r="H13" s="144">
        <f>H10*6</f>
        <v>72.033779028852919</v>
      </c>
      <c r="I13" s="39">
        <f>I10*6</f>
        <v>20.581079722529406</v>
      </c>
      <c r="J13" s="39">
        <f>J10*6</f>
        <v>20.581079722529406</v>
      </c>
      <c r="K13" s="39">
        <f>K10*6</f>
        <v>92.614858751382329</v>
      </c>
    </row>
    <row r="14" spans="1:11" x14ac:dyDescent="0.2">
      <c r="A14" s="157"/>
      <c r="B14" s="147"/>
      <c r="C14" s="149" t="s">
        <v>29</v>
      </c>
      <c r="D14" s="144">
        <f>D10*12</f>
        <v>1029.0539861264704</v>
      </c>
      <c r="E14" s="39">
        <f>E10*12</f>
        <v>411.62159445058808</v>
      </c>
      <c r="F14" s="153">
        <f>F10*12</f>
        <v>617.43239167588217</v>
      </c>
      <c r="G14" s="155" t="s">
        <v>29</v>
      </c>
      <c r="H14" s="144">
        <f>H10*12</f>
        <v>144.06755805770584</v>
      </c>
      <c r="I14" s="39">
        <f>I10*12</f>
        <v>41.162159445058812</v>
      </c>
      <c r="J14" s="39">
        <f>J10*12</f>
        <v>41.162159445058812</v>
      </c>
      <c r="K14" s="39">
        <f>K10*12</f>
        <v>185.22971750276466</v>
      </c>
    </row>
    <row r="15" spans="1:11" x14ac:dyDescent="0.2">
      <c r="A15" s="157"/>
      <c r="B15" s="158"/>
      <c r="C15" s="160" t="s">
        <v>30</v>
      </c>
      <c r="D15" s="156">
        <f>D10*14</f>
        <v>1200.5629838142154</v>
      </c>
      <c r="E15" s="41">
        <f>E10*14</f>
        <v>480.22519352568611</v>
      </c>
      <c r="F15" s="141">
        <f>F10*14</f>
        <v>720.33779028852928</v>
      </c>
      <c r="G15" s="143" t="s">
        <v>30</v>
      </c>
      <c r="H15" s="156">
        <f>H10*14</f>
        <v>168.07881773399015</v>
      </c>
      <c r="I15" s="41">
        <f>I10*14</f>
        <v>48.022519352568615</v>
      </c>
      <c r="J15" s="41">
        <f>J10*14</f>
        <v>48.022519352568615</v>
      </c>
      <c r="K15" s="41">
        <f>K10*14</f>
        <v>216.10133708655877</v>
      </c>
    </row>
    <row r="16" spans="1:11" x14ac:dyDescent="0.2">
      <c r="A16" s="157"/>
      <c r="B16" s="146"/>
      <c r="C16" s="149" t="s">
        <v>31</v>
      </c>
      <c r="D16" s="144">
        <f>D15*2</f>
        <v>2401.1259676284308</v>
      </c>
      <c r="E16" s="39">
        <f>E15*2</f>
        <v>960.45038705137222</v>
      </c>
      <c r="F16" s="153">
        <f>F15*2</f>
        <v>1440.6755805770586</v>
      </c>
      <c r="G16" s="155" t="s">
        <v>31</v>
      </c>
      <c r="H16" s="144">
        <f>H15*2</f>
        <v>336.1576354679803</v>
      </c>
      <c r="I16" s="39">
        <f>I15*2</f>
        <v>96.04503870513723</v>
      </c>
      <c r="J16" s="39">
        <f>J15*2</f>
        <v>96.04503870513723</v>
      </c>
      <c r="K16" s="39">
        <f>K15*2</f>
        <v>432.20267417311754</v>
      </c>
    </row>
    <row r="17" spans="1:11" x14ac:dyDescent="0.2">
      <c r="B17" s="19"/>
      <c r="C17" s="149" t="s">
        <v>32</v>
      </c>
      <c r="D17" s="144">
        <f>D16+D15</f>
        <v>3601.6889514426462</v>
      </c>
      <c r="E17" s="39">
        <f>E16+E15</f>
        <v>1440.6755805770583</v>
      </c>
      <c r="F17" s="153">
        <f>F16+F15</f>
        <v>2161.0133708655876</v>
      </c>
      <c r="G17" s="155" t="s">
        <v>32</v>
      </c>
      <c r="H17" s="144">
        <f>H16+H15</f>
        <v>504.23645320197045</v>
      </c>
      <c r="I17" s="39">
        <f>I16+I15</f>
        <v>144.06755805770584</v>
      </c>
      <c r="J17" s="39">
        <f>J16+J15</f>
        <v>144.06755805770584</v>
      </c>
      <c r="K17" s="39">
        <f>K16+K15</f>
        <v>648.30401125967637</v>
      </c>
    </row>
    <row r="18" spans="1:11" x14ac:dyDescent="0.2">
      <c r="A18" s="138"/>
      <c r="B18" s="19"/>
      <c r="C18" s="149" t="s">
        <v>33</v>
      </c>
      <c r="D18" s="144">
        <f>D16*2</f>
        <v>4802.2519352568615</v>
      </c>
      <c r="E18" s="39">
        <f>E16+E16</f>
        <v>1920.9007741027444</v>
      </c>
      <c r="F18" s="153">
        <f>F16+F16</f>
        <v>2881.3511611541171</v>
      </c>
      <c r="G18" s="155" t="s">
        <v>33</v>
      </c>
      <c r="H18" s="144">
        <f>H16+H16</f>
        <v>672.3152709359606</v>
      </c>
      <c r="I18" s="39">
        <f>I16+I16</f>
        <v>192.09007741027446</v>
      </c>
      <c r="J18" s="39">
        <f>J16+J16</f>
        <v>192.09007741027446</v>
      </c>
      <c r="K18" s="39">
        <f>K16+K16</f>
        <v>864.40534834623509</v>
      </c>
    </row>
    <row r="19" spans="1:11" x14ac:dyDescent="0.2">
      <c r="A19" s="138"/>
      <c r="B19" s="19"/>
      <c r="C19" s="149" t="s">
        <v>34</v>
      </c>
      <c r="D19" s="144">
        <f>D17+D16</f>
        <v>6002.8149190710774</v>
      </c>
      <c r="E19" s="39">
        <f>E17+E16</f>
        <v>2401.1259676284308</v>
      </c>
      <c r="F19" s="153">
        <f>F16+F17</f>
        <v>3601.6889514426462</v>
      </c>
      <c r="G19" s="155" t="s">
        <v>34</v>
      </c>
      <c r="H19" s="144">
        <f>H17+H16</f>
        <v>840.39408866995075</v>
      </c>
      <c r="I19" s="39">
        <f>I16+I17</f>
        <v>240.11259676284305</v>
      </c>
      <c r="J19" s="39">
        <f>J16+J17</f>
        <v>240.11259676284305</v>
      </c>
      <c r="K19" s="39">
        <f>K18+K15</f>
        <v>1080.5066854327938</v>
      </c>
    </row>
    <row r="20" spans="1:11" x14ac:dyDescent="0.2">
      <c r="A20" s="138"/>
      <c r="B20" s="19"/>
      <c r="C20" s="149" t="s">
        <v>35</v>
      </c>
      <c r="D20" s="144">
        <f>D17*2</f>
        <v>7203.3779028852923</v>
      </c>
      <c r="E20" s="39">
        <f>E17+E17</f>
        <v>2881.3511611541167</v>
      </c>
      <c r="F20" s="153">
        <f>F17+F17</f>
        <v>4322.0267417311752</v>
      </c>
      <c r="G20" s="155" t="s">
        <v>35</v>
      </c>
      <c r="H20" s="144">
        <f>H17+H17</f>
        <v>1008.4729064039409</v>
      </c>
      <c r="I20" s="39">
        <f>I17+I17</f>
        <v>288.13511611541168</v>
      </c>
      <c r="J20" s="39">
        <f>J17+J17</f>
        <v>288.13511611541168</v>
      </c>
      <c r="K20" s="39">
        <f>K19+K15</f>
        <v>1296.6080225193525</v>
      </c>
    </row>
    <row r="21" spans="1:11" x14ac:dyDescent="0.2">
      <c r="A21" s="138"/>
      <c r="B21" s="19"/>
      <c r="C21" s="149" t="s">
        <v>36</v>
      </c>
      <c r="D21" s="144">
        <f>D18+D17</f>
        <v>8403.9408866995072</v>
      </c>
      <c r="E21" s="39">
        <f>E18+E17</f>
        <v>3361.5763546798025</v>
      </c>
      <c r="F21" s="153">
        <f>F18+F17</f>
        <v>5042.3645320197047</v>
      </c>
      <c r="G21" s="155" t="s">
        <v>36</v>
      </c>
      <c r="H21" s="144">
        <f>H17+H18</f>
        <v>1176.5517241379312</v>
      </c>
      <c r="I21" s="39">
        <f>I18+I17</f>
        <v>336.1576354679803</v>
      </c>
      <c r="J21" s="39">
        <f>J18+J17</f>
        <v>336.1576354679803</v>
      </c>
      <c r="K21" s="39">
        <f>K20+K15</f>
        <v>1512.7093596059112</v>
      </c>
    </row>
    <row r="22" spans="1:11" x14ac:dyDescent="0.2">
      <c r="A22" s="138"/>
      <c r="B22" s="19"/>
      <c r="C22" s="149" t="s">
        <v>37</v>
      </c>
      <c r="D22" s="144">
        <f>D18+D18</f>
        <v>9604.5038705137231</v>
      </c>
      <c r="E22" s="39">
        <f>E18+E18</f>
        <v>3841.8015482054889</v>
      </c>
      <c r="F22" s="153">
        <f>F18+F18</f>
        <v>5762.7023223082342</v>
      </c>
      <c r="G22" s="155" t="s">
        <v>37</v>
      </c>
      <c r="H22" s="144">
        <f>H18+H18</f>
        <v>1344.6305418719212</v>
      </c>
      <c r="I22" s="39">
        <f>I18+I18</f>
        <v>384.18015482054892</v>
      </c>
      <c r="J22" s="39">
        <f>J18+J18</f>
        <v>384.18015482054892</v>
      </c>
      <c r="K22" s="39">
        <f>K21+K15</f>
        <v>1728.8106966924699</v>
      </c>
    </row>
    <row r="23" spans="1:11" x14ac:dyDescent="0.2">
      <c r="A23" s="138"/>
      <c r="B23" s="19"/>
      <c r="C23" s="149" t="s">
        <v>38</v>
      </c>
      <c r="D23" s="144">
        <f>D18+D19</f>
        <v>10805.066854327939</v>
      </c>
      <c r="E23" s="39">
        <f>E19+E18</f>
        <v>4322.0267417311752</v>
      </c>
      <c r="F23" s="153">
        <f>F19+F18</f>
        <v>6483.0401125967637</v>
      </c>
      <c r="G23" s="155" t="s">
        <v>38</v>
      </c>
      <c r="H23" s="144">
        <f>H18+H19</f>
        <v>1512.7093596059112</v>
      </c>
      <c r="I23" s="39">
        <f>I19+I18</f>
        <v>432.20267417311754</v>
      </c>
      <c r="J23" s="39">
        <f>J19+J18</f>
        <v>432.20267417311754</v>
      </c>
      <c r="K23" s="39">
        <f>K22+K15</f>
        <v>1944.9120337790287</v>
      </c>
    </row>
    <row r="24" spans="1:11" x14ac:dyDescent="0.2">
      <c r="A24" s="138"/>
      <c r="B24" s="19"/>
      <c r="C24" s="149" t="s">
        <v>39</v>
      </c>
      <c r="D24" s="144">
        <f>D15*10</f>
        <v>12005.629838142155</v>
      </c>
      <c r="E24" s="39">
        <f>E19+E19</f>
        <v>4802.2519352568615</v>
      </c>
      <c r="F24" s="153">
        <f>F19+F19</f>
        <v>7203.3779028852923</v>
      </c>
      <c r="G24" s="155" t="s">
        <v>39</v>
      </c>
      <c r="H24" s="144">
        <f>H19+H19</f>
        <v>1680.7881773399015</v>
      </c>
      <c r="I24" s="39">
        <f>I19+I19</f>
        <v>480.22519352568611</v>
      </c>
      <c r="J24" s="39">
        <f>J19+J19</f>
        <v>480.22519352568611</v>
      </c>
      <c r="K24" s="39">
        <f>K23+K15</f>
        <v>2161.0133708655876</v>
      </c>
    </row>
    <row r="25" spans="1:11" x14ac:dyDescent="0.2">
      <c r="A25" s="138"/>
      <c r="B25" s="19"/>
      <c r="C25" s="149" t="s">
        <v>40</v>
      </c>
      <c r="D25" s="144">
        <f>D24*2</f>
        <v>24011.25967628431</v>
      </c>
      <c r="E25" s="39">
        <f>E24*2</f>
        <v>9604.5038705137231</v>
      </c>
      <c r="F25" s="153">
        <f>F24*2</f>
        <v>14406.755805770585</v>
      </c>
      <c r="G25" s="155" t="s">
        <v>40</v>
      </c>
      <c r="H25" s="144">
        <f>H24*2</f>
        <v>3361.576354679803</v>
      </c>
      <c r="I25" s="39">
        <f>I24*2</f>
        <v>960.45038705137222</v>
      </c>
      <c r="J25" s="39">
        <f>J24*2</f>
        <v>960.45038705137222</v>
      </c>
      <c r="K25" s="39">
        <f>K24*2</f>
        <v>4322.0267417311752</v>
      </c>
    </row>
    <row r="26" spans="1:11" ht="10.8" thickBot="1" x14ac:dyDescent="0.25">
      <c r="A26" s="138"/>
      <c r="B26" s="25"/>
      <c r="C26" s="148" t="s">
        <v>41</v>
      </c>
      <c r="D26" s="144">
        <f>D25+D24</f>
        <v>36016.889514426468</v>
      </c>
      <c r="E26" s="39">
        <f>E25+E24</f>
        <v>14406.755805770585</v>
      </c>
      <c r="F26" s="153">
        <f>F25+F24</f>
        <v>21610.133708655878</v>
      </c>
      <c r="G26" s="154" t="s">
        <v>41</v>
      </c>
      <c r="H26" s="144">
        <f>H25+H24</f>
        <v>5042.3645320197047</v>
      </c>
      <c r="I26" s="39">
        <f>I25+I24</f>
        <v>1440.6755805770583</v>
      </c>
      <c r="J26" s="39">
        <f>J25+J24</f>
        <v>1440.6755805770583</v>
      </c>
      <c r="K26" s="39">
        <f>K25+K24</f>
        <v>6483.0401125967628</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36016.889514426468</v>
      </c>
      <c r="D29" s="51">
        <f>C29/100*4</f>
        <v>1440.6755805770588</v>
      </c>
      <c r="E29" s="51">
        <f>C29/100*5</f>
        <v>1800.8444757213235</v>
      </c>
      <c r="F29" s="51">
        <f>C29/100*6</f>
        <v>2161.0133708655881</v>
      </c>
      <c r="G29" s="51">
        <f>C29/100*7</f>
        <v>2521.1822660098528</v>
      </c>
      <c r="H29" s="51">
        <f>C29/100*8</f>
        <v>2881.3511611541176</v>
      </c>
      <c r="I29" s="51">
        <f>C29/100*9</f>
        <v>3241.5200562983823</v>
      </c>
      <c r="J29" s="51">
        <f>C29/100*10</f>
        <v>3601.6889514426471</v>
      </c>
      <c r="K29" s="52"/>
    </row>
    <row r="30" spans="1:11" x14ac:dyDescent="0.2">
      <c r="A30" s="19"/>
      <c r="B30" s="53" t="s">
        <v>45</v>
      </c>
      <c r="C30" s="54" t="s">
        <v>46</v>
      </c>
      <c r="D30" s="55">
        <f>D15</f>
        <v>1200.5629838142154</v>
      </c>
      <c r="E30" s="55">
        <f>D15</f>
        <v>1200.5629838142154</v>
      </c>
      <c r="F30" s="55">
        <f>D15</f>
        <v>1200.5629838142154</v>
      </c>
      <c r="G30" s="55">
        <f>D15</f>
        <v>1200.5629838142154</v>
      </c>
      <c r="H30" s="55">
        <f>D15</f>
        <v>1200.5629838142154</v>
      </c>
      <c r="I30" s="55">
        <f>D15</f>
        <v>1200.5629838142154</v>
      </c>
      <c r="J30" s="55">
        <f>D15</f>
        <v>1200.5629838142154</v>
      </c>
      <c r="K30" s="52"/>
    </row>
    <row r="31" spans="1:11" x14ac:dyDescent="0.2">
      <c r="A31" s="19"/>
      <c r="B31" s="53" t="s">
        <v>47</v>
      </c>
      <c r="C31" s="56" t="s">
        <v>48</v>
      </c>
      <c r="D31" s="51">
        <f t="shared" ref="D31:J31" si="0">D29-D30</f>
        <v>240.1125967628434</v>
      </c>
      <c r="E31" s="51">
        <f t="shared" si="0"/>
        <v>600.28149190710815</v>
      </c>
      <c r="F31" s="51">
        <f t="shared" si="0"/>
        <v>960.45038705137267</v>
      </c>
      <c r="G31" s="51">
        <f t="shared" si="0"/>
        <v>1320.6192821956374</v>
      </c>
      <c r="H31" s="51">
        <f t="shared" si="0"/>
        <v>1680.7881773399022</v>
      </c>
      <c r="I31" s="51">
        <f t="shared" si="0"/>
        <v>2040.9570724841669</v>
      </c>
      <c r="J31" s="51">
        <f t="shared" si="0"/>
        <v>2401.1259676284317</v>
      </c>
      <c r="K31" s="52"/>
    </row>
    <row r="32" spans="1:11" ht="10.8" thickBot="1" x14ac:dyDescent="0.25">
      <c r="A32" s="19"/>
      <c r="B32" s="57"/>
      <c r="C32" s="453" t="s">
        <v>161</v>
      </c>
      <c r="D32" s="58">
        <f t="shared" ref="D32:J32" si="1">D31/100*10</f>
        <v>24.01125967628434</v>
      </c>
      <c r="E32" s="58">
        <f t="shared" si="1"/>
        <v>60.028149190710813</v>
      </c>
      <c r="F32" s="58">
        <f t="shared" si="1"/>
        <v>96.045038705137259</v>
      </c>
      <c r="G32" s="58">
        <f t="shared" si="1"/>
        <v>132.06192821956375</v>
      </c>
      <c r="H32" s="58">
        <f t="shared" si="1"/>
        <v>168.07881773399021</v>
      </c>
      <c r="I32" s="58">
        <f t="shared" si="1"/>
        <v>204.09570724841669</v>
      </c>
      <c r="J32" s="58">
        <f t="shared" si="1"/>
        <v>240.11259676284317</v>
      </c>
      <c r="K32" s="59"/>
    </row>
    <row r="33" spans="1:11" x14ac:dyDescent="0.2">
      <c r="A33" s="19"/>
      <c r="B33" s="60" t="s">
        <v>50</v>
      </c>
      <c r="C33" s="61" t="s">
        <v>51</v>
      </c>
      <c r="D33" s="62">
        <f t="shared" ref="D33:J36" si="2">D29*30</f>
        <v>43220.267417311763</v>
      </c>
      <c r="E33" s="62">
        <f t="shared" si="2"/>
        <v>54025.334271639709</v>
      </c>
      <c r="F33" s="62">
        <f t="shared" si="2"/>
        <v>64830.401125967641</v>
      </c>
      <c r="G33" s="62">
        <f t="shared" si="2"/>
        <v>75635.46798029558</v>
      </c>
      <c r="H33" s="62">
        <f t="shared" si="2"/>
        <v>86440.534834623526</v>
      </c>
      <c r="I33" s="62">
        <f t="shared" si="2"/>
        <v>97245.601688951472</v>
      </c>
      <c r="J33" s="63">
        <f t="shared" si="2"/>
        <v>108050.66854327942</v>
      </c>
      <c r="K33" s="64"/>
    </row>
    <row r="34" spans="1:11" x14ac:dyDescent="0.2">
      <c r="A34" s="19"/>
      <c r="B34" s="65" t="s">
        <v>50</v>
      </c>
      <c r="C34" s="66" t="s">
        <v>52</v>
      </c>
      <c r="D34" s="67">
        <f t="shared" si="2"/>
        <v>36016.889514426461</v>
      </c>
      <c r="E34" s="67">
        <f t="shared" si="2"/>
        <v>36016.889514426461</v>
      </c>
      <c r="F34" s="67">
        <f t="shared" si="2"/>
        <v>36016.889514426461</v>
      </c>
      <c r="G34" s="67">
        <f t="shared" si="2"/>
        <v>36016.889514426461</v>
      </c>
      <c r="H34" s="67">
        <f t="shared" si="2"/>
        <v>36016.889514426461</v>
      </c>
      <c r="I34" s="67">
        <f t="shared" si="2"/>
        <v>36016.889514426461</v>
      </c>
      <c r="J34" s="68">
        <f t="shared" si="2"/>
        <v>36016.889514426461</v>
      </c>
      <c r="K34" s="69"/>
    </row>
    <row r="35" spans="1:11" x14ac:dyDescent="0.2">
      <c r="A35" s="19"/>
      <c r="B35" s="70" t="s">
        <v>50</v>
      </c>
      <c r="C35" s="71" t="s">
        <v>53</v>
      </c>
      <c r="D35" s="72">
        <f t="shared" si="2"/>
        <v>7203.3779028853023</v>
      </c>
      <c r="E35" s="72">
        <f t="shared" si="2"/>
        <v>18008.444757213245</v>
      </c>
      <c r="F35" s="72">
        <f t="shared" si="2"/>
        <v>28813.51161154118</v>
      </c>
      <c r="G35" s="72">
        <f t="shared" si="2"/>
        <v>39618.578465869126</v>
      </c>
      <c r="H35" s="72">
        <f t="shared" si="2"/>
        <v>50423.645320197065</v>
      </c>
      <c r="I35" s="72">
        <f t="shared" si="2"/>
        <v>61228.712174525004</v>
      </c>
      <c r="J35" s="73">
        <f t="shared" si="2"/>
        <v>72033.77902885295</v>
      </c>
      <c r="K35" s="74"/>
    </row>
    <row r="36" spans="1:11" ht="10.8" thickBot="1" x14ac:dyDescent="0.25">
      <c r="A36" s="19"/>
      <c r="B36" s="75" t="s">
        <v>50</v>
      </c>
      <c r="C36" s="76" t="s">
        <v>49</v>
      </c>
      <c r="D36" s="77">
        <f t="shared" si="2"/>
        <v>720.33779028853019</v>
      </c>
      <c r="E36" s="77">
        <f t="shared" si="2"/>
        <v>1800.8444757213244</v>
      </c>
      <c r="F36" s="77">
        <f t="shared" si="2"/>
        <v>2881.3511611541176</v>
      </c>
      <c r="G36" s="77">
        <f t="shared" si="2"/>
        <v>3961.8578465869127</v>
      </c>
      <c r="H36" s="77">
        <f t="shared" si="2"/>
        <v>5042.3645320197065</v>
      </c>
      <c r="I36" s="77">
        <f t="shared" si="2"/>
        <v>6122.8712174525008</v>
      </c>
      <c r="J36" s="77">
        <f t="shared" si="2"/>
        <v>7203.377902885295</v>
      </c>
      <c r="K36" s="78"/>
    </row>
    <row r="37" spans="1:11" x14ac:dyDescent="0.2">
      <c r="A37" s="6"/>
      <c r="B37" s="79"/>
      <c r="C37" s="80" t="s">
        <v>54</v>
      </c>
      <c r="D37" s="81">
        <f t="shared" ref="D37:J37" si="3">D31</f>
        <v>240.1125967628434</v>
      </c>
      <c r="E37" s="81">
        <f t="shared" si="3"/>
        <v>600.28149190710815</v>
      </c>
      <c r="F37" s="81">
        <f t="shared" si="3"/>
        <v>960.45038705137267</v>
      </c>
      <c r="G37" s="81">
        <f t="shared" si="3"/>
        <v>1320.6192821956374</v>
      </c>
      <c r="H37" s="81">
        <f t="shared" si="3"/>
        <v>1680.7881773399022</v>
      </c>
      <c r="I37" s="81">
        <f t="shared" si="3"/>
        <v>2040.9570724841669</v>
      </c>
      <c r="J37" s="81">
        <f t="shared" si="3"/>
        <v>2401.1259676284317</v>
      </c>
      <c r="K37" s="82"/>
    </row>
    <row r="38" spans="1:11" ht="11.4" x14ac:dyDescent="0.2">
      <c r="A38" s="11"/>
      <c r="B38" s="83"/>
      <c r="C38" s="84" t="s">
        <v>55</v>
      </c>
      <c r="D38" s="85">
        <f t="shared" ref="D38:J38" si="4">D37/100*20</f>
        <v>48.022519352568679</v>
      </c>
      <c r="E38" s="86">
        <f t="shared" si="4"/>
        <v>120.05629838142163</v>
      </c>
      <c r="F38" s="86">
        <f t="shared" si="4"/>
        <v>192.09007741027452</v>
      </c>
      <c r="G38" s="86">
        <f t="shared" si="4"/>
        <v>264.12385643912751</v>
      </c>
      <c r="H38" s="86">
        <f t="shared" si="4"/>
        <v>336.15763546798041</v>
      </c>
      <c r="I38" s="86">
        <f t="shared" si="4"/>
        <v>408.19141449683337</v>
      </c>
      <c r="J38" s="86">
        <f t="shared" si="4"/>
        <v>480.22519352568634</v>
      </c>
      <c r="K38" s="82"/>
    </row>
    <row r="39" spans="1:11" ht="13.2" x14ac:dyDescent="0.25">
      <c r="A39" s="19"/>
      <c r="B39" s="87"/>
      <c r="C39" s="88" t="s">
        <v>56</v>
      </c>
      <c r="D39" s="85">
        <f t="shared" ref="D39:J39" si="5">D37/100*40</f>
        <v>96.045038705137358</v>
      </c>
      <c r="E39" s="86">
        <f t="shared" si="5"/>
        <v>240.11259676284325</v>
      </c>
      <c r="F39" s="86">
        <f t="shared" si="5"/>
        <v>384.18015482054903</v>
      </c>
      <c r="G39" s="86">
        <f t="shared" si="5"/>
        <v>528.24771287825502</v>
      </c>
      <c r="H39" s="86">
        <f t="shared" si="5"/>
        <v>672.31527093596083</v>
      </c>
      <c r="I39" s="86">
        <f t="shared" si="5"/>
        <v>816.38282899366675</v>
      </c>
      <c r="J39" s="86">
        <f t="shared" si="5"/>
        <v>960.45038705137267</v>
      </c>
      <c r="K39" s="82"/>
    </row>
    <row r="40" spans="1:11" ht="11.4" x14ac:dyDescent="0.2">
      <c r="A40" s="19"/>
      <c r="B40" s="89"/>
      <c r="C40" s="84" t="s">
        <v>57</v>
      </c>
      <c r="D40" s="85">
        <f t="shared" ref="D40:J40" si="6">D37/100*40</f>
        <v>96.045038705137358</v>
      </c>
      <c r="E40" s="86">
        <f t="shared" si="6"/>
        <v>240.11259676284325</v>
      </c>
      <c r="F40" s="86">
        <f t="shared" si="6"/>
        <v>384.18015482054903</v>
      </c>
      <c r="G40" s="86">
        <f t="shared" si="6"/>
        <v>528.24771287825502</v>
      </c>
      <c r="H40" s="86">
        <f t="shared" si="6"/>
        <v>672.31527093596083</v>
      </c>
      <c r="I40" s="86">
        <f t="shared" si="6"/>
        <v>816.38282899366675</v>
      </c>
      <c r="J40" s="86">
        <f t="shared" si="6"/>
        <v>960.45038705137267</v>
      </c>
      <c r="K40" s="82"/>
    </row>
    <row r="41" spans="1:11" s="96" customFormat="1" ht="11.4" x14ac:dyDescent="0.2">
      <c r="A41" s="90"/>
      <c r="B41" s="91"/>
      <c r="C41" s="92" t="s">
        <v>58</v>
      </c>
      <c r="D41" s="93">
        <f>D37/100*4</f>
        <v>9.6045038705137351</v>
      </c>
      <c r="E41" s="94">
        <f>E37/100*5</f>
        <v>30.014074595355407</v>
      </c>
      <c r="F41" s="94">
        <f>F37/100*6</f>
        <v>57.627023223082361</v>
      </c>
      <c r="G41" s="94">
        <f>F37/100*7</f>
        <v>67.231527093596085</v>
      </c>
      <c r="H41" s="94">
        <f>F37/100*8</f>
        <v>76.83603096410981</v>
      </c>
      <c r="I41" s="94">
        <f>F37/100*9</f>
        <v>86.440534834623534</v>
      </c>
      <c r="J41" s="94">
        <f>F37/100*10</f>
        <v>96.045038705137259</v>
      </c>
      <c r="K41" s="95"/>
    </row>
    <row r="42" spans="1:11" ht="11.4" x14ac:dyDescent="0.2">
      <c r="A42" s="19"/>
      <c r="B42" s="89"/>
      <c r="C42" s="97" t="s">
        <v>59</v>
      </c>
      <c r="D42" s="98">
        <f t="shared" ref="D42:J42" si="7">D37+D41</f>
        <v>249.71710063335712</v>
      </c>
      <c r="E42" s="99">
        <f t="shared" si="7"/>
        <v>630.29556650246354</v>
      </c>
      <c r="F42" s="99">
        <f t="shared" si="7"/>
        <v>1018.077410274455</v>
      </c>
      <c r="G42" s="99">
        <f t="shared" si="7"/>
        <v>1387.8508092892334</v>
      </c>
      <c r="H42" s="99">
        <f t="shared" si="7"/>
        <v>1757.624208304012</v>
      </c>
      <c r="I42" s="99">
        <f t="shared" si="7"/>
        <v>2127.3976073187905</v>
      </c>
      <c r="J42" s="99">
        <f t="shared" si="7"/>
        <v>2497.171006333569</v>
      </c>
      <c r="K42" s="100"/>
    </row>
    <row r="43" spans="1:11" ht="11.4" x14ac:dyDescent="0.2">
      <c r="A43" s="19"/>
      <c r="B43" s="101"/>
      <c r="C43" s="102" t="s">
        <v>60</v>
      </c>
      <c r="D43" s="103">
        <f>D35*D28</f>
        <v>288.13511611541207</v>
      </c>
      <c r="E43" s="103">
        <f t="shared" ref="E43:J43" si="8">E35*E28</f>
        <v>900.42223786066234</v>
      </c>
      <c r="F43" s="103">
        <f t="shared" si="8"/>
        <v>1728.8106966924709</v>
      </c>
      <c r="G43" s="103">
        <f t="shared" si="8"/>
        <v>2773.3004926108392</v>
      </c>
      <c r="H43" s="103">
        <f t="shared" si="8"/>
        <v>4033.8916256157654</v>
      </c>
      <c r="I43" s="103">
        <f t="shared" si="8"/>
        <v>5510.5840957072505</v>
      </c>
      <c r="J43" s="103">
        <f t="shared" si="8"/>
        <v>7203.377902885295</v>
      </c>
      <c r="K43" s="104"/>
    </row>
    <row r="44" spans="1:11" ht="11.4" x14ac:dyDescent="0.2">
      <c r="A44" s="19"/>
      <c r="B44" s="101"/>
      <c r="C44" s="102" t="s">
        <v>61</v>
      </c>
      <c r="D44" s="105">
        <f>D35+D43</f>
        <v>7491.5130190007148</v>
      </c>
      <c r="E44" s="105">
        <f t="shared" ref="E44:J44" si="9">E35+E43</f>
        <v>18908.866995073906</v>
      </c>
      <c r="F44" s="105">
        <f t="shared" si="9"/>
        <v>30542.322308233652</v>
      </c>
      <c r="G44" s="105">
        <f t="shared" si="9"/>
        <v>42391.878958479967</v>
      </c>
      <c r="H44" s="105">
        <f t="shared" si="9"/>
        <v>54457.536945812833</v>
      </c>
      <c r="I44" s="105">
        <f t="shared" si="9"/>
        <v>66739.296270232255</v>
      </c>
      <c r="J44" s="105">
        <f t="shared" si="9"/>
        <v>79237.156931738253</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85.754498843872526</v>
      </c>
      <c r="F46" s="114">
        <f>E46*C7</f>
        <v>1200.5629838142154</v>
      </c>
      <c r="G46" s="115"/>
      <c r="H46" s="114">
        <f>F46*C8</f>
        <v>36016.889514426461</v>
      </c>
      <c r="I46" s="116">
        <f>E26</f>
        <v>14406.755805770585</v>
      </c>
      <c r="J46" s="117">
        <f>F26</f>
        <v>21610.133708655878</v>
      </c>
      <c r="K46" s="19"/>
    </row>
    <row r="47" spans="1:11" ht="13.8" thickBot="1" x14ac:dyDescent="0.3">
      <c r="A47" s="118" t="str">
        <f t="shared" ref="A47:B49" si="10">A6</f>
        <v>Per Month /US$</v>
      </c>
      <c r="B47" s="119">
        <f t="shared" si="10"/>
        <v>121.85714285714286</v>
      </c>
      <c r="C47" s="27">
        <v>1</v>
      </c>
      <c r="D47" s="120"/>
      <c r="E47" s="121"/>
      <c r="F47" s="121"/>
      <c r="G47" s="122"/>
      <c r="H47" s="123" t="s">
        <v>11</v>
      </c>
      <c r="I47" s="124" t="s">
        <v>20</v>
      </c>
      <c r="J47" s="124" t="s">
        <v>13</v>
      </c>
      <c r="K47" s="25"/>
    </row>
    <row r="48" spans="1:11" ht="13.8" thickBot="1" x14ac:dyDescent="0.3">
      <c r="A48" s="118" t="str">
        <f t="shared" si="10"/>
        <v>Per Year /US$</v>
      </c>
      <c r="B48" s="119">
        <f t="shared" si="10"/>
        <v>1706</v>
      </c>
      <c r="C48" s="27">
        <v>14</v>
      </c>
      <c r="D48" s="125"/>
      <c r="E48" s="126"/>
      <c r="F48" s="126"/>
      <c r="G48" s="126"/>
      <c r="H48" s="127"/>
      <c r="I48" s="127"/>
      <c r="J48" s="127"/>
      <c r="K48" s="44"/>
    </row>
    <row r="49" spans="1:11" ht="13.8" thickBot="1" x14ac:dyDescent="0.3">
      <c r="A49" s="118" t="str">
        <f t="shared" si="10"/>
        <v>Per 30 Years /US$</v>
      </c>
      <c r="B49" s="119">
        <f t="shared" si="10"/>
        <v>51180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51.452699306323517</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15.435809791897054</v>
      </c>
      <c r="E52" s="39">
        <f>F10/100*15</f>
        <v>7.7179048959485268</v>
      </c>
      <c r="F52" s="39">
        <f>F10/100*10</f>
        <v>5.1452699306323515</v>
      </c>
      <c r="G52" s="39">
        <f>F10/100*15</f>
        <v>7.7179048959485268</v>
      </c>
      <c r="H52" s="39">
        <f>F10/100*8</f>
        <v>4.116215944505881</v>
      </c>
      <c r="I52" s="39">
        <f>F10/100*6</f>
        <v>3.0871619583794105</v>
      </c>
      <c r="J52" s="39">
        <f>F10/100*6</f>
        <v>3.0871619583794105</v>
      </c>
      <c r="K52" s="39">
        <f>F10/100*10</f>
        <v>5.1452699306323515</v>
      </c>
    </row>
    <row r="53" spans="1:11" x14ac:dyDescent="0.2">
      <c r="A53" s="138"/>
      <c r="B53" s="139"/>
      <c r="C53" s="38" t="s">
        <v>26</v>
      </c>
      <c r="D53" s="39">
        <f t="shared" ref="D53:K53" si="11">D52*2</f>
        <v>30.871619583794107</v>
      </c>
      <c r="E53" s="39">
        <f t="shared" si="11"/>
        <v>15.435809791897054</v>
      </c>
      <c r="F53" s="39">
        <f t="shared" si="11"/>
        <v>10.290539861264703</v>
      </c>
      <c r="G53" s="39">
        <f t="shared" si="11"/>
        <v>15.435809791897054</v>
      </c>
      <c r="H53" s="39">
        <f t="shared" si="11"/>
        <v>8.232431889011762</v>
      </c>
      <c r="I53" s="39">
        <f t="shared" si="11"/>
        <v>6.1743239167588211</v>
      </c>
      <c r="J53" s="39">
        <f t="shared" si="11"/>
        <v>6.1743239167588211</v>
      </c>
      <c r="K53" s="39">
        <f t="shared" si="11"/>
        <v>10.290539861264703</v>
      </c>
    </row>
    <row r="54" spans="1:11" x14ac:dyDescent="0.2">
      <c r="A54" s="138"/>
      <c r="B54" s="139"/>
      <c r="C54" s="38" t="s">
        <v>27</v>
      </c>
      <c r="D54" s="39">
        <f t="shared" ref="D54:K54" si="12">D52*3</f>
        <v>46.307429375691157</v>
      </c>
      <c r="E54" s="39">
        <f t="shared" si="12"/>
        <v>23.153714687845579</v>
      </c>
      <c r="F54" s="39">
        <f t="shared" si="12"/>
        <v>15.435809791897054</v>
      </c>
      <c r="G54" s="39">
        <f t="shared" si="12"/>
        <v>23.153714687845579</v>
      </c>
      <c r="H54" s="39">
        <f t="shared" si="12"/>
        <v>12.348647833517642</v>
      </c>
      <c r="I54" s="39">
        <f t="shared" si="12"/>
        <v>9.2614858751382307</v>
      </c>
      <c r="J54" s="39">
        <f t="shared" si="12"/>
        <v>9.2614858751382307</v>
      </c>
      <c r="K54" s="39">
        <f t="shared" si="12"/>
        <v>15.435809791897054</v>
      </c>
    </row>
    <row r="55" spans="1:11" x14ac:dyDescent="0.2">
      <c r="A55" s="138"/>
      <c r="B55" s="139"/>
      <c r="C55" s="38" t="s">
        <v>28</v>
      </c>
      <c r="D55" s="39">
        <f t="shared" ref="D55:K55" si="13">D52*6</f>
        <v>92.614858751382314</v>
      </c>
      <c r="E55" s="39">
        <f t="shared" si="13"/>
        <v>46.307429375691157</v>
      </c>
      <c r="F55" s="39">
        <f t="shared" si="13"/>
        <v>30.871619583794107</v>
      </c>
      <c r="G55" s="39">
        <f t="shared" si="13"/>
        <v>46.307429375691157</v>
      </c>
      <c r="H55" s="39">
        <f t="shared" si="13"/>
        <v>24.697295667035284</v>
      </c>
      <c r="I55" s="39">
        <f t="shared" si="13"/>
        <v>18.522971750276461</v>
      </c>
      <c r="J55" s="39">
        <f t="shared" si="13"/>
        <v>18.522971750276461</v>
      </c>
      <c r="K55" s="39">
        <f t="shared" si="13"/>
        <v>30.871619583794107</v>
      </c>
    </row>
    <row r="56" spans="1:11" x14ac:dyDescent="0.2">
      <c r="A56" s="138"/>
      <c r="B56" s="139"/>
      <c r="C56" s="38" t="s">
        <v>29</v>
      </c>
      <c r="D56" s="39">
        <f t="shared" ref="D56:K56" si="14">D52*12</f>
        <v>185.22971750276463</v>
      </c>
      <c r="E56" s="39">
        <f t="shared" si="14"/>
        <v>92.614858751382314</v>
      </c>
      <c r="F56" s="39">
        <f t="shared" si="14"/>
        <v>61.743239167588214</v>
      </c>
      <c r="G56" s="39">
        <f t="shared" si="14"/>
        <v>92.614858751382314</v>
      </c>
      <c r="H56" s="39">
        <f t="shared" si="14"/>
        <v>49.394591334070569</v>
      </c>
      <c r="I56" s="39">
        <f t="shared" si="14"/>
        <v>37.045943500552923</v>
      </c>
      <c r="J56" s="39">
        <f t="shared" si="14"/>
        <v>37.045943500552923</v>
      </c>
      <c r="K56" s="39">
        <f t="shared" si="14"/>
        <v>61.743239167588214</v>
      </c>
    </row>
    <row r="57" spans="1:11" x14ac:dyDescent="0.2">
      <c r="A57" s="138"/>
      <c r="B57" s="139"/>
      <c r="C57" s="40" t="s">
        <v>30</v>
      </c>
      <c r="D57" s="140">
        <f t="shared" ref="D57:K57" si="15">D52*14</f>
        <v>216.10133708655874</v>
      </c>
      <c r="E57" s="140">
        <f t="shared" si="15"/>
        <v>108.05066854327937</v>
      </c>
      <c r="F57" s="140">
        <f t="shared" si="15"/>
        <v>72.033779028852919</v>
      </c>
      <c r="G57" s="140">
        <f t="shared" si="15"/>
        <v>108.05066854327937</v>
      </c>
      <c r="H57" s="140">
        <f t="shared" si="15"/>
        <v>57.627023223082332</v>
      </c>
      <c r="I57" s="140">
        <f t="shared" si="15"/>
        <v>43.220267417311746</v>
      </c>
      <c r="J57" s="140">
        <f t="shared" si="15"/>
        <v>43.220267417311746</v>
      </c>
      <c r="K57" s="140">
        <f t="shared" si="15"/>
        <v>72.033779028852919</v>
      </c>
    </row>
    <row r="58" spans="1:11" x14ac:dyDescent="0.2">
      <c r="A58" s="138"/>
      <c r="B58" s="139"/>
      <c r="C58" s="38" t="s">
        <v>31</v>
      </c>
      <c r="D58" s="39">
        <f t="shared" ref="D58:K58" si="16">D57*2</f>
        <v>432.20267417311749</v>
      </c>
      <c r="E58" s="39">
        <f t="shared" si="16"/>
        <v>216.10133708655874</v>
      </c>
      <c r="F58" s="39">
        <f t="shared" si="16"/>
        <v>144.06755805770584</v>
      </c>
      <c r="G58" s="39">
        <f t="shared" si="16"/>
        <v>216.10133708655874</v>
      </c>
      <c r="H58" s="39">
        <f t="shared" si="16"/>
        <v>115.25404644616466</v>
      </c>
      <c r="I58" s="39">
        <f t="shared" si="16"/>
        <v>86.440534834623492</v>
      </c>
      <c r="J58" s="39">
        <f t="shared" si="16"/>
        <v>86.440534834623492</v>
      </c>
      <c r="K58" s="39">
        <f t="shared" si="16"/>
        <v>144.06755805770584</v>
      </c>
    </row>
    <row r="59" spans="1:11" x14ac:dyDescent="0.2">
      <c r="A59" s="138"/>
      <c r="B59" s="139"/>
      <c r="C59" s="38" t="s">
        <v>32</v>
      </c>
      <c r="D59" s="39">
        <f t="shared" ref="D59:K59" si="17">D58+D57</f>
        <v>648.30401125967626</v>
      </c>
      <c r="E59" s="39">
        <f t="shared" si="17"/>
        <v>324.15200562983813</v>
      </c>
      <c r="F59" s="39">
        <f t="shared" si="17"/>
        <v>216.10133708655877</v>
      </c>
      <c r="G59" s="39">
        <f t="shared" si="17"/>
        <v>324.15200562983813</v>
      </c>
      <c r="H59" s="39">
        <f t="shared" si="17"/>
        <v>172.88106966924698</v>
      </c>
      <c r="I59" s="39">
        <f t="shared" si="17"/>
        <v>129.66080225193525</v>
      </c>
      <c r="J59" s="39">
        <f t="shared" si="17"/>
        <v>129.66080225193525</v>
      </c>
      <c r="K59" s="39">
        <f t="shared" si="17"/>
        <v>216.10133708655877</v>
      </c>
    </row>
    <row r="60" spans="1:11" x14ac:dyDescent="0.2">
      <c r="A60" s="138"/>
      <c r="B60" s="139"/>
      <c r="C60" s="38" t="s">
        <v>33</v>
      </c>
      <c r="D60" s="39">
        <f>D58+D58</f>
        <v>864.40534834623497</v>
      </c>
      <c r="E60" s="39">
        <f t="shared" ref="E60:K60" si="18">E59+E57</f>
        <v>432.20267417311749</v>
      </c>
      <c r="F60" s="39">
        <f t="shared" si="18"/>
        <v>288.13511611541168</v>
      </c>
      <c r="G60" s="39">
        <f t="shared" si="18"/>
        <v>432.20267417311749</v>
      </c>
      <c r="H60" s="39">
        <f t="shared" si="18"/>
        <v>230.50809289232933</v>
      </c>
      <c r="I60" s="39">
        <f t="shared" si="18"/>
        <v>172.88106966924698</v>
      </c>
      <c r="J60" s="39">
        <f t="shared" si="18"/>
        <v>172.88106966924698</v>
      </c>
      <c r="K60" s="39">
        <f t="shared" si="18"/>
        <v>288.13511611541168</v>
      </c>
    </row>
    <row r="61" spans="1:11" x14ac:dyDescent="0.2">
      <c r="A61" s="138"/>
      <c r="B61" s="139"/>
      <c r="C61" s="38" t="s">
        <v>34</v>
      </c>
      <c r="D61" s="39">
        <f>D59+D58</f>
        <v>1080.5066854327938</v>
      </c>
      <c r="E61" s="39">
        <f t="shared" ref="E61:K61" si="19">E60+E57</f>
        <v>540.2533427163969</v>
      </c>
      <c r="F61" s="39">
        <f t="shared" si="19"/>
        <v>360.16889514426458</v>
      </c>
      <c r="G61" s="39">
        <f t="shared" si="19"/>
        <v>540.2533427163969</v>
      </c>
      <c r="H61" s="39">
        <f t="shared" si="19"/>
        <v>288.13511611541168</v>
      </c>
      <c r="I61" s="39">
        <f t="shared" si="19"/>
        <v>216.10133708655871</v>
      </c>
      <c r="J61" s="39">
        <f t="shared" si="19"/>
        <v>216.10133708655871</v>
      </c>
      <c r="K61" s="39">
        <f t="shared" si="19"/>
        <v>360.16889514426458</v>
      </c>
    </row>
    <row r="62" spans="1:11" x14ac:dyDescent="0.2">
      <c r="A62" s="138"/>
      <c r="B62" s="139"/>
      <c r="C62" s="38" t="s">
        <v>35</v>
      </c>
      <c r="D62" s="39">
        <f>D59+D59</f>
        <v>1296.6080225193525</v>
      </c>
      <c r="E62" s="39">
        <f t="shared" ref="E62:K62" si="20">E61+E57</f>
        <v>648.30401125967626</v>
      </c>
      <c r="F62" s="39">
        <f t="shared" si="20"/>
        <v>432.20267417311749</v>
      </c>
      <c r="G62" s="39">
        <f t="shared" si="20"/>
        <v>648.30401125967626</v>
      </c>
      <c r="H62" s="39">
        <f t="shared" si="20"/>
        <v>345.76213933849402</v>
      </c>
      <c r="I62" s="39">
        <f t="shared" si="20"/>
        <v>259.32160450387045</v>
      </c>
      <c r="J62" s="39">
        <f t="shared" si="20"/>
        <v>259.32160450387045</v>
      </c>
      <c r="K62" s="39">
        <f t="shared" si="20"/>
        <v>432.20267417311749</v>
      </c>
    </row>
    <row r="63" spans="1:11" x14ac:dyDescent="0.2">
      <c r="A63" s="138"/>
      <c r="B63" s="139"/>
      <c r="C63" s="38" t="s">
        <v>36</v>
      </c>
      <c r="D63" s="39">
        <f>D59+D60</f>
        <v>1512.7093596059112</v>
      </c>
      <c r="E63" s="39">
        <f t="shared" ref="E63:K63" si="21">E62+E57</f>
        <v>756.35467980295562</v>
      </c>
      <c r="F63" s="39">
        <f t="shared" si="21"/>
        <v>504.23645320197039</v>
      </c>
      <c r="G63" s="39">
        <f t="shared" si="21"/>
        <v>756.35467980295562</v>
      </c>
      <c r="H63" s="39">
        <f t="shared" si="21"/>
        <v>403.38916256157637</v>
      </c>
      <c r="I63" s="39">
        <f t="shared" si="21"/>
        <v>302.54187192118218</v>
      </c>
      <c r="J63" s="39">
        <f t="shared" si="21"/>
        <v>302.54187192118218</v>
      </c>
      <c r="K63" s="39">
        <f t="shared" si="21"/>
        <v>504.23645320197039</v>
      </c>
    </row>
    <row r="64" spans="1:11" x14ac:dyDescent="0.2">
      <c r="A64" s="138"/>
      <c r="B64" s="139"/>
      <c r="C64" s="38" t="s">
        <v>37</v>
      </c>
      <c r="D64" s="39">
        <f t="shared" ref="D64:K64" si="22">D63+D57</f>
        <v>1728.8106966924699</v>
      </c>
      <c r="E64" s="39">
        <f t="shared" si="22"/>
        <v>864.40534834623497</v>
      </c>
      <c r="F64" s="39">
        <f t="shared" si="22"/>
        <v>576.27023223082335</v>
      </c>
      <c r="G64" s="39">
        <f t="shared" si="22"/>
        <v>864.40534834623497</v>
      </c>
      <c r="H64" s="39">
        <f t="shared" si="22"/>
        <v>461.01618578465872</v>
      </c>
      <c r="I64" s="39">
        <f t="shared" si="22"/>
        <v>345.76213933849391</v>
      </c>
      <c r="J64" s="39">
        <f t="shared" si="22"/>
        <v>345.76213933849391</v>
      </c>
      <c r="K64" s="39">
        <f t="shared" si="22"/>
        <v>576.27023223082335</v>
      </c>
    </row>
    <row r="65" spans="1:11" x14ac:dyDescent="0.2">
      <c r="A65" s="138"/>
      <c r="B65" s="139"/>
      <c r="C65" s="38" t="s">
        <v>38</v>
      </c>
      <c r="D65" s="39">
        <f t="shared" ref="D65:K65" si="23">D64+D57</f>
        <v>1944.9120337790287</v>
      </c>
      <c r="E65" s="39">
        <f t="shared" si="23"/>
        <v>972.45601688951433</v>
      </c>
      <c r="F65" s="39">
        <f t="shared" si="23"/>
        <v>648.30401125967626</v>
      </c>
      <c r="G65" s="39">
        <f t="shared" si="23"/>
        <v>972.45601688951433</v>
      </c>
      <c r="H65" s="39">
        <f t="shared" si="23"/>
        <v>518.64320900774101</v>
      </c>
      <c r="I65" s="39">
        <f t="shared" si="23"/>
        <v>388.98240675580564</v>
      </c>
      <c r="J65" s="39">
        <f t="shared" si="23"/>
        <v>388.98240675580564</v>
      </c>
      <c r="K65" s="39">
        <f t="shared" si="23"/>
        <v>648.30401125967626</v>
      </c>
    </row>
    <row r="66" spans="1:11" x14ac:dyDescent="0.2">
      <c r="A66" s="138"/>
      <c r="B66" s="139"/>
      <c r="C66" s="38" t="s">
        <v>39</v>
      </c>
      <c r="D66" s="39">
        <f t="shared" ref="D66:K66" si="24">D65+D57</f>
        <v>2161.0133708655876</v>
      </c>
      <c r="E66" s="39">
        <f t="shared" si="24"/>
        <v>1080.5066854327938</v>
      </c>
      <c r="F66" s="39">
        <f t="shared" si="24"/>
        <v>720.33779028852916</v>
      </c>
      <c r="G66" s="39">
        <f t="shared" si="24"/>
        <v>1080.5066854327938</v>
      </c>
      <c r="H66" s="39">
        <f t="shared" si="24"/>
        <v>576.27023223082335</v>
      </c>
      <c r="I66" s="39">
        <f t="shared" si="24"/>
        <v>432.20267417311737</v>
      </c>
      <c r="J66" s="39">
        <f t="shared" si="24"/>
        <v>432.20267417311737</v>
      </c>
      <c r="K66" s="39">
        <f t="shared" si="24"/>
        <v>720.33779028852916</v>
      </c>
    </row>
    <row r="67" spans="1:11" x14ac:dyDescent="0.2">
      <c r="A67" s="138"/>
      <c r="B67" s="139"/>
      <c r="C67" s="38" t="s">
        <v>40</v>
      </c>
      <c r="D67" s="39">
        <f t="shared" ref="D67:K67" si="25">D66*2</f>
        <v>4322.0267417311752</v>
      </c>
      <c r="E67" s="39">
        <f t="shared" si="25"/>
        <v>2161.0133708655876</v>
      </c>
      <c r="F67" s="39">
        <f t="shared" si="25"/>
        <v>1440.6755805770583</v>
      </c>
      <c r="G67" s="39">
        <f t="shared" si="25"/>
        <v>2161.0133708655876</v>
      </c>
      <c r="H67" s="39">
        <f t="shared" si="25"/>
        <v>1152.5404644616467</v>
      </c>
      <c r="I67" s="39">
        <f t="shared" si="25"/>
        <v>864.40534834623475</v>
      </c>
      <c r="J67" s="39">
        <f t="shared" si="25"/>
        <v>864.40534834623475</v>
      </c>
      <c r="K67" s="39">
        <f t="shared" si="25"/>
        <v>1440.6755805770583</v>
      </c>
    </row>
    <row r="68" spans="1:11" x14ac:dyDescent="0.2">
      <c r="A68" s="130"/>
      <c r="B68" s="106"/>
      <c r="C68" s="42" t="s">
        <v>41</v>
      </c>
      <c r="D68" s="39">
        <f t="shared" ref="D68:K68" si="26">D67+D66</f>
        <v>6483.0401125967628</v>
      </c>
      <c r="E68" s="39">
        <f t="shared" si="26"/>
        <v>3241.5200562983814</v>
      </c>
      <c r="F68" s="39">
        <f t="shared" si="26"/>
        <v>2161.0133708655876</v>
      </c>
      <c r="G68" s="39">
        <f t="shared" si="26"/>
        <v>3241.5200562983814</v>
      </c>
      <c r="H68" s="39">
        <f t="shared" si="26"/>
        <v>1728.8106966924702</v>
      </c>
      <c r="I68" s="39">
        <f t="shared" si="26"/>
        <v>1296.6080225193521</v>
      </c>
      <c r="J68" s="39">
        <f t="shared" si="26"/>
        <v>1296.6080225193521</v>
      </c>
      <c r="K68" s="39">
        <f t="shared" si="26"/>
        <v>2161.0133708655876</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115"/>
  <sheetViews>
    <sheetView topLeftCell="A7"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Togo</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104</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80.024127877752079</v>
      </c>
      <c r="F5" s="15">
        <f>E5*14</f>
        <v>1120.337790288529</v>
      </c>
      <c r="G5" s="16">
        <v>1</v>
      </c>
      <c r="H5" s="15">
        <f>F5*30</f>
        <v>33610.133708655871</v>
      </c>
      <c r="I5" s="17">
        <f>E26</f>
        <v>13444.05348346235</v>
      </c>
      <c r="J5" s="18">
        <f>F26</f>
        <v>20166.080225193524</v>
      </c>
      <c r="K5" s="19"/>
    </row>
    <row r="6" spans="1:11" ht="13.2" x14ac:dyDescent="0.25">
      <c r="A6" s="151" t="s">
        <v>9</v>
      </c>
      <c r="B6" s="159">
        <f>D5*C6</f>
        <v>113.71428571428571</v>
      </c>
      <c r="C6" s="233">
        <f>B7/C7</f>
        <v>113.71428571428571</v>
      </c>
      <c r="D6" s="20" t="s">
        <v>10</v>
      </c>
      <c r="E6" s="21"/>
      <c r="F6" s="21"/>
      <c r="G6" s="22">
        <v>39706</v>
      </c>
      <c r="H6" s="23" t="s">
        <v>11</v>
      </c>
      <c r="I6" s="24" t="s">
        <v>12</v>
      </c>
      <c r="J6" s="24" t="s">
        <v>13</v>
      </c>
      <c r="K6" s="25"/>
    </row>
    <row r="7" spans="1:11" ht="14.4" x14ac:dyDescent="0.3">
      <c r="A7" s="162" t="s">
        <v>14</v>
      </c>
      <c r="B7" s="26">
        <v>1592</v>
      </c>
      <c r="C7" s="27">
        <v>14</v>
      </c>
      <c r="D7"/>
      <c r="E7" s="28"/>
      <c r="F7"/>
      <c r="G7" s="29">
        <v>1.421</v>
      </c>
      <c r="H7"/>
      <c r="I7" s="30"/>
      <c r="J7"/>
      <c r="K7" s="31"/>
    </row>
    <row r="8" spans="1:11" ht="13.8" thickBot="1" x14ac:dyDescent="0.3">
      <c r="A8" s="150" t="s">
        <v>15</v>
      </c>
      <c r="B8" s="32">
        <f>B7*C8</f>
        <v>47760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80.024127877752079</v>
      </c>
      <c r="E10" s="39">
        <f>D10/100*40</f>
        <v>32.009651151100833</v>
      </c>
      <c r="F10" s="153">
        <f>D10/100*60</f>
        <v>48.014476726651253</v>
      </c>
      <c r="G10" s="155" t="s">
        <v>25</v>
      </c>
      <c r="H10" s="144">
        <f>E10/100*35</f>
        <v>11.203377902885292</v>
      </c>
      <c r="I10" s="39">
        <f>E10/100*10</f>
        <v>3.2009651151100833</v>
      </c>
      <c r="J10" s="39">
        <f>E10/100*10</f>
        <v>3.2009651151100833</v>
      </c>
      <c r="K10" s="39">
        <f>E10/100*45</f>
        <v>14.404343017995375</v>
      </c>
    </row>
    <row r="11" spans="1:11" x14ac:dyDescent="0.2">
      <c r="B11" s="19"/>
      <c r="C11" s="149" t="s">
        <v>26</v>
      </c>
      <c r="D11" s="144">
        <f>D10*2</f>
        <v>160.04825575550416</v>
      </c>
      <c r="E11" s="39">
        <f>E10*2</f>
        <v>64.019302302201666</v>
      </c>
      <c r="F11" s="153">
        <f>F10*2</f>
        <v>96.028953453302506</v>
      </c>
      <c r="G11" s="155" t="s">
        <v>26</v>
      </c>
      <c r="H11" s="144">
        <f>H10*2</f>
        <v>22.406755805770583</v>
      </c>
      <c r="I11" s="39">
        <f>I10*2</f>
        <v>6.4019302302201666</v>
      </c>
      <c r="J11" s="39">
        <f>J10*2</f>
        <v>6.4019302302201666</v>
      </c>
      <c r="K11" s="39">
        <f>K10*2</f>
        <v>28.80868603599075</v>
      </c>
    </row>
    <row r="12" spans="1:11" ht="14.4" x14ac:dyDescent="0.3">
      <c r="A12" s="145"/>
      <c r="B12" s="19"/>
      <c r="C12" s="149" t="s">
        <v>27</v>
      </c>
      <c r="D12" s="144">
        <f>D10*3</f>
        <v>240.07238363325624</v>
      </c>
      <c r="E12" s="39">
        <f>E10*3</f>
        <v>96.028953453302506</v>
      </c>
      <c r="F12" s="153">
        <f>F10*3</f>
        <v>144.04343017995376</v>
      </c>
      <c r="G12" s="155" t="s">
        <v>27</v>
      </c>
      <c r="H12" s="144">
        <f>H10*3</f>
        <v>33.610133708655873</v>
      </c>
      <c r="I12" s="39">
        <f>I10*3</f>
        <v>9.6028953453302499</v>
      </c>
      <c r="J12" s="39">
        <f>J10*3</f>
        <v>9.6028953453302499</v>
      </c>
      <c r="K12" s="39">
        <f>K10*3</f>
        <v>43.213029053986126</v>
      </c>
    </row>
    <row r="13" spans="1:11" x14ac:dyDescent="0.2">
      <c r="B13" s="19"/>
      <c r="C13" s="149" t="s">
        <v>28</v>
      </c>
      <c r="D13" s="144">
        <f>D10*6</f>
        <v>480.14476726651247</v>
      </c>
      <c r="E13" s="39">
        <f>E10*6</f>
        <v>192.05790690660501</v>
      </c>
      <c r="F13" s="153">
        <f>F10*6</f>
        <v>288.08686035990752</v>
      </c>
      <c r="G13" s="155" t="s">
        <v>28</v>
      </c>
      <c r="H13" s="144">
        <f>H10*6</f>
        <v>67.220267417311746</v>
      </c>
      <c r="I13" s="39">
        <f>I10*6</f>
        <v>19.2057906906605</v>
      </c>
      <c r="J13" s="39">
        <f>J10*6</f>
        <v>19.2057906906605</v>
      </c>
      <c r="K13" s="39">
        <f>K10*6</f>
        <v>86.426058107972253</v>
      </c>
    </row>
    <row r="14" spans="1:11" x14ac:dyDescent="0.2">
      <c r="A14" s="157"/>
      <c r="B14" s="147"/>
      <c r="C14" s="149" t="s">
        <v>29</v>
      </c>
      <c r="D14" s="144">
        <f>D10*12</f>
        <v>960.28953453302495</v>
      </c>
      <c r="E14" s="39">
        <f>E10*12</f>
        <v>384.11581381321002</v>
      </c>
      <c r="F14" s="153">
        <f>F10*12</f>
        <v>576.17372071981504</v>
      </c>
      <c r="G14" s="155" t="s">
        <v>29</v>
      </c>
      <c r="H14" s="144">
        <f>H10*12</f>
        <v>134.44053483462349</v>
      </c>
      <c r="I14" s="39">
        <f>I10*12</f>
        <v>38.411581381321</v>
      </c>
      <c r="J14" s="39">
        <f>J10*12</f>
        <v>38.411581381321</v>
      </c>
      <c r="K14" s="39">
        <f>K10*12</f>
        <v>172.85211621594451</v>
      </c>
    </row>
    <row r="15" spans="1:11" x14ac:dyDescent="0.2">
      <c r="A15" s="157"/>
      <c r="B15" s="158"/>
      <c r="C15" s="160" t="s">
        <v>30</v>
      </c>
      <c r="D15" s="156">
        <f>D10*14</f>
        <v>1120.337790288529</v>
      </c>
      <c r="E15" s="41">
        <f>E10*14</f>
        <v>448.13511611541168</v>
      </c>
      <c r="F15" s="141">
        <f>F10*14</f>
        <v>672.20267417311754</v>
      </c>
      <c r="G15" s="143" t="s">
        <v>30</v>
      </c>
      <c r="H15" s="156">
        <f>H10*14</f>
        <v>156.84729064039408</v>
      </c>
      <c r="I15" s="41">
        <f>I10*14</f>
        <v>44.813511611541166</v>
      </c>
      <c r="J15" s="41">
        <f>J10*14</f>
        <v>44.813511611541166</v>
      </c>
      <c r="K15" s="41">
        <f>K10*14</f>
        <v>201.66080225193525</v>
      </c>
    </row>
    <row r="16" spans="1:11" x14ac:dyDescent="0.2">
      <c r="A16" s="157"/>
      <c r="B16" s="146"/>
      <c r="C16" s="149" t="s">
        <v>31</v>
      </c>
      <c r="D16" s="144">
        <f>D15*2</f>
        <v>2240.6755805770581</v>
      </c>
      <c r="E16" s="39">
        <f>E15*2</f>
        <v>896.27023223082335</v>
      </c>
      <c r="F16" s="153">
        <f>F15*2</f>
        <v>1344.4053483462351</v>
      </c>
      <c r="G16" s="155" t="s">
        <v>31</v>
      </c>
      <c r="H16" s="144">
        <f>H15*2</f>
        <v>313.69458128078816</v>
      </c>
      <c r="I16" s="39">
        <f>I15*2</f>
        <v>89.627023223082332</v>
      </c>
      <c r="J16" s="39">
        <f>J15*2</f>
        <v>89.627023223082332</v>
      </c>
      <c r="K16" s="39">
        <f>K15*2</f>
        <v>403.3216045038705</v>
      </c>
    </row>
    <row r="17" spans="1:11" x14ac:dyDescent="0.2">
      <c r="B17" s="19"/>
      <c r="C17" s="149" t="s">
        <v>32</v>
      </c>
      <c r="D17" s="144">
        <f>D16+D15</f>
        <v>3361.0133708655871</v>
      </c>
      <c r="E17" s="39">
        <f>E16+E15</f>
        <v>1344.4053483462351</v>
      </c>
      <c r="F17" s="153">
        <f>F16+F15</f>
        <v>2016.6080225193527</v>
      </c>
      <c r="G17" s="155" t="s">
        <v>32</v>
      </c>
      <c r="H17" s="144">
        <f>H16+H15</f>
        <v>470.54187192118223</v>
      </c>
      <c r="I17" s="39">
        <f>I16+I15</f>
        <v>134.44053483462349</v>
      </c>
      <c r="J17" s="39">
        <f>J16+J15</f>
        <v>134.44053483462349</v>
      </c>
      <c r="K17" s="39">
        <f>K16+K15</f>
        <v>604.98240675580575</v>
      </c>
    </row>
    <row r="18" spans="1:11" x14ac:dyDescent="0.2">
      <c r="A18" s="138"/>
      <c r="B18" s="19"/>
      <c r="C18" s="149" t="s">
        <v>33</v>
      </c>
      <c r="D18" s="144">
        <f>D16*2</f>
        <v>4481.3511611541162</v>
      </c>
      <c r="E18" s="39">
        <f>E16+E16</f>
        <v>1792.5404644616467</v>
      </c>
      <c r="F18" s="153">
        <f>F16+F16</f>
        <v>2688.8106966924702</v>
      </c>
      <c r="G18" s="155" t="s">
        <v>33</v>
      </c>
      <c r="H18" s="144">
        <f>H16+H16</f>
        <v>627.38916256157631</v>
      </c>
      <c r="I18" s="39">
        <f>I16+I16</f>
        <v>179.25404644616466</v>
      </c>
      <c r="J18" s="39">
        <f>J16+J16</f>
        <v>179.25404644616466</v>
      </c>
      <c r="K18" s="39">
        <f>K16+K16</f>
        <v>806.64320900774101</v>
      </c>
    </row>
    <row r="19" spans="1:11" x14ac:dyDescent="0.2">
      <c r="A19" s="138"/>
      <c r="B19" s="19"/>
      <c r="C19" s="149" t="s">
        <v>34</v>
      </c>
      <c r="D19" s="144">
        <f>D17+D16</f>
        <v>5601.6889514426457</v>
      </c>
      <c r="E19" s="39">
        <f>E17+E16</f>
        <v>2240.6755805770586</v>
      </c>
      <c r="F19" s="153">
        <f>F16+F17</f>
        <v>3361.0133708655876</v>
      </c>
      <c r="G19" s="155" t="s">
        <v>34</v>
      </c>
      <c r="H19" s="144">
        <f>H17+H16</f>
        <v>784.23645320197033</v>
      </c>
      <c r="I19" s="39">
        <f>I16+I17</f>
        <v>224.06755805770581</v>
      </c>
      <c r="J19" s="39">
        <f>J16+J17</f>
        <v>224.06755805770581</v>
      </c>
      <c r="K19" s="39">
        <f>K18+K15</f>
        <v>1008.3040112596763</v>
      </c>
    </row>
    <row r="20" spans="1:11" x14ac:dyDescent="0.2">
      <c r="A20" s="138"/>
      <c r="B20" s="19"/>
      <c r="C20" s="149" t="s">
        <v>35</v>
      </c>
      <c r="D20" s="144">
        <f>D17*2</f>
        <v>6722.0267417311743</v>
      </c>
      <c r="E20" s="39">
        <f>E17+E17</f>
        <v>2688.8106966924702</v>
      </c>
      <c r="F20" s="153">
        <f>F17+F17</f>
        <v>4033.2160450387055</v>
      </c>
      <c r="G20" s="155" t="s">
        <v>35</v>
      </c>
      <c r="H20" s="144">
        <f>H17+H17</f>
        <v>941.08374384236447</v>
      </c>
      <c r="I20" s="39">
        <f>I17+I17</f>
        <v>268.88106966924698</v>
      </c>
      <c r="J20" s="39">
        <f>J17+J17</f>
        <v>268.88106966924698</v>
      </c>
      <c r="K20" s="39">
        <f>K19+K15</f>
        <v>1209.9648135116115</v>
      </c>
    </row>
    <row r="21" spans="1:11" x14ac:dyDescent="0.2">
      <c r="A21" s="138"/>
      <c r="B21" s="19"/>
      <c r="C21" s="149" t="s">
        <v>36</v>
      </c>
      <c r="D21" s="144">
        <f>D18+D17</f>
        <v>7842.3645320197029</v>
      </c>
      <c r="E21" s="39">
        <f>E18+E17</f>
        <v>3136.9458128078818</v>
      </c>
      <c r="F21" s="153">
        <f>F18+F17</f>
        <v>4705.4187192118225</v>
      </c>
      <c r="G21" s="155" t="s">
        <v>36</v>
      </c>
      <c r="H21" s="144">
        <f>H17+H18</f>
        <v>1097.9310344827586</v>
      </c>
      <c r="I21" s="39">
        <f>I18+I17</f>
        <v>313.69458128078816</v>
      </c>
      <c r="J21" s="39">
        <f>J18+J17</f>
        <v>313.69458128078816</v>
      </c>
      <c r="K21" s="39">
        <f>K20+K15</f>
        <v>1411.6256157635466</v>
      </c>
    </row>
    <row r="22" spans="1:11" x14ac:dyDescent="0.2">
      <c r="A22" s="138"/>
      <c r="B22" s="19"/>
      <c r="C22" s="149" t="s">
        <v>37</v>
      </c>
      <c r="D22" s="144">
        <f>D18+D18</f>
        <v>8962.7023223082324</v>
      </c>
      <c r="E22" s="39">
        <f>E18+E18</f>
        <v>3585.0809289232934</v>
      </c>
      <c r="F22" s="153">
        <f>F18+F18</f>
        <v>5377.6213933849403</v>
      </c>
      <c r="G22" s="155" t="s">
        <v>37</v>
      </c>
      <c r="H22" s="144">
        <f>H18+H18</f>
        <v>1254.7783251231526</v>
      </c>
      <c r="I22" s="39">
        <f>I18+I18</f>
        <v>358.50809289232933</v>
      </c>
      <c r="J22" s="39">
        <f>J18+J18</f>
        <v>358.50809289232933</v>
      </c>
      <c r="K22" s="39">
        <f>K21+K15</f>
        <v>1613.286418015482</v>
      </c>
    </row>
    <row r="23" spans="1:11" x14ac:dyDescent="0.2">
      <c r="A23" s="138"/>
      <c r="B23" s="19"/>
      <c r="C23" s="149" t="s">
        <v>38</v>
      </c>
      <c r="D23" s="144">
        <f>D18+D19</f>
        <v>10083.040112596762</v>
      </c>
      <c r="E23" s="39">
        <f>E19+E18</f>
        <v>4033.2160450387055</v>
      </c>
      <c r="F23" s="153">
        <f>F19+F18</f>
        <v>6049.8240675580582</v>
      </c>
      <c r="G23" s="155" t="s">
        <v>38</v>
      </c>
      <c r="H23" s="144">
        <f>H18+H19</f>
        <v>1411.6256157635466</v>
      </c>
      <c r="I23" s="39">
        <f>I19+I18</f>
        <v>403.3216045038705</v>
      </c>
      <c r="J23" s="39">
        <f>J19+J18</f>
        <v>403.3216045038705</v>
      </c>
      <c r="K23" s="39">
        <f>K22+K15</f>
        <v>1814.9472202674174</v>
      </c>
    </row>
    <row r="24" spans="1:11" x14ac:dyDescent="0.2">
      <c r="A24" s="138"/>
      <c r="B24" s="19"/>
      <c r="C24" s="149" t="s">
        <v>39</v>
      </c>
      <c r="D24" s="144">
        <f>D15*10</f>
        <v>11203.377902885291</v>
      </c>
      <c r="E24" s="39">
        <f>E19+E19</f>
        <v>4481.3511611541171</v>
      </c>
      <c r="F24" s="153">
        <f>F19+F19</f>
        <v>6722.0267417311752</v>
      </c>
      <c r="G24" s="155" t="s">
        <v>39</v>
      </c>
      <c r="H24" s="144">
        <f>H19+H19</f>
        <v>1568.4729064039407</v>
      </c>
      <c r="I24" s="39">
        <f>I19+I19</f>
        <v>448.13511611541162</v>
      </c>
      <c r="J24" s="39">
        <f>J19+J19</f>
        <v>448.13511611541162</v>
      </c>
      <c r="K24" s="39">
        <f>K23+K15</f>
        <v>2016.6080225193527</v>
      </c>
    </row>
    <row r="25" spans="1:11" x14ac:dyDescent="0.2">
      <c r="A25" s="138"/>
      <c r="B25" s="19"/>
      <c r="C25" s="149" t="s">
        <v>40</v>
      </c>
      <c r="D25" s="144">
        <f>D24*2</f>
        <v>22406.755805770583</v>
      </c>
      <c r="E25" s="39">
        <f>E24*2</f>
        <v>8962.7023223082342</v>
      </c>
      <c r="F25" s="153">
        <f>F24*2</f>
        <v>13444.05348346235</v>
      </c>
      <c r="G25" s="155" t="s">
        <v>40</v>
      </c>
      <c r="H25" s="144">
        <f>H24*2</f>
        <v>3136.9458128078813</v>
      </c>
      <c r="I25" s="39">
        <f>I24*2</f>
        <v>896.27023223082324</v>
      </c>
      <c r="J25" s="39">
        <f>J24*2</f>
        <v>896.27023223082324</v>
      </c>
      <c r="K25" s="39">
        <f>K24*2</f>
        <v>4033.2160450387055</v>
      </c>
    </row>
    <row r="26" spans="1:11" ht="10.8" thickBot="1" x14ac:dyDescent="0.25">
      <c r="A26" s="138"/>
      <c r="B26" s="25"/>
      <c r="C26" s="148" t="s">
        <v>41</v>
      </c>
      <c r="D26" s="144">
        <f>D25+D24</f>
        <v>33610.133708655878</v>
      </c>
      <c r="E26" s="39">
        <f>E25+E24</f>
        <v>13444.05348346235</v>
      </c>
      <c r="F26" s="153">
        <f>F25+F24</f>
        <v>20166.080225193524</v>
      </c>
      <c r="G26" s="154" t="s">
        <v>41</v>
      </c>
      <c r="H26" s="144">
        <f>H25+H24</f>
        <v>4705.4187192118225</v>
      </c>
      <c r="I26" s="39">
        <f>I25+I24</f>
        <v>1344.4053483462349</v>
      </c>
      <c r="J26" s="39">
        <f>J25+J24</f>
        <v>1344.4053483462349</v>
      </c>
      <c r="K26" s="39">
        <f>K25+K24</f>
        <v>6049.8240675580582</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33610.133708655878</v>
      </c>
      <c r="D29" s="51">
        <f>C29/100*4</f>
        <v>1344.4053483462351</v>
      </c>
      <c r="E29" s="51">
        <f>C29/100*5</f>
        <v>1680.5066854327938</v>
      </c>
      <c r="F29" s="51">
        <f>C29/100*6</f>
        <v>2016.6080225193527</v>
      </c>
      <c r="G29" s="51">
        <f>C29/100*7</f>
        <v>2352.7093596059112</v>
      </c>
      <c r="H29" s="51">
        <f>C29/100*8</f>
        <v>2688.8106966924702</v>
      </c>
      <c r="I29" s="51">
        <f>C29/100*9</f>
        <v>3024.9120337790291</v>
      </c>
      <c r="J29" s="51">
        <f>C29/100*10</f>
        <v>3361.0133708655876</v>
      </c>
      <c r="K29" s="52"/>
    </row>
    <row r="30" spans="1:11" x14ac:dyDescent="0.2">
      <c r="A30" s="19"/>
      <c r="B30" s="53" t="s">
        <v>45</v>
      </c>
      <c r="C30" s="54" t="s">
        <v>46</v>
      </c>
      <c r="D30" s="55">
        <f>D15</f>
        <v>1120.337790288529</v>
      </c>
      <c r="E30" s="55">
        <f>D15</f>
        <v>1120.337790288529</v>
      </c>
      <c r="F30" s="55">
        <f>D15</f>
        <v>1120.337790288529</v>
      </c>
      <c r="G30" s="55">
        <f>D15</f>
        <v>1120.337790288529</v>
      </c>
      <c r="H30" s="55">
        <f>D15</f>
        <v>1120.337790288529</v>
      </c>
      <c r="I30" s="55">
        <f>D15</f>
        <v>1120.337790288529</v>
      </c>
      <c r="J30" s="55">
        <f>D15</f>
        <v>1120.337790288529</v>
      </c>
      <c r="K30" s="52"/>
    </row>
    <row r="31" spans="1:11" x14ac:dyDescent="0.2">
      <c r="A31" s="19"/>
      <c r="B31" s="53" t="s">
        <v>47</v>
      </c>
      <c r="C31" s="56" t="s">
        <v>48</v>
      </c>
      <c r="D31" s="51">
        <f t="shared" ref="D31:J31" si="0">D29-D30</f>
        <v>224.06755805770604</v>
      </c>
      <c r="E31" s="51">
        <f t="shared" si="0"/>
        <v>560.16889514426475</v>
      </c>
      <c r="F31" s="51">
        <f t="shared" si="0"/>
        <v>896.27023223082369</v>
      </c>
      <c r="G31" s="51">
        <f t="shared" si="0"/>
        <v>1232.3715693173822</v>
      </c>
      <c r="H31" s="51">
        <f t="shared" si="0"/>
        <v>1568.4729064039411</v>
      </c>
      <c r="I31" s="51">
        <f t="shared" si="0"/>
        <v>1904.5742434905001</v>
      </c>
      <c r="J31" s="51">
        <f t="shared" si="0"/>
        <v>2240.6755805770586</v>
      </c>
      <c r="K31" s="52"/>
    </row>
    <row r="32" spans="1:11" ht="10.8" thickBot="1" x14ac:dyDescent="0.25">
      <c r="A32" s="19"/>
      <c r="B32" s="57"/>
      <c r="C32" s="453" t="s">
        <v>161</v>
      </c>
      <c r="D32" s="58">
        <f t="shared" ref="D32:J32" si="1">D31/100*10</f>
        <v>22.406755805770601</v>
      </c>
      <c r="E32" s="58">
        <f t="shared" si="1"/>
        <v>56.016889514426474</v>
      </c>
      <c r="F32" s="58">
        <f t="shared" si="1"/>
        <v>89.627023223082375</v>
      </c>
      <c r="G32" s="58">
        <f t="shared" si="1"/>
        <v>123.23715693173823</v>
      </c>
      <c r="H32" s="58">
        <f t="shared" si="1"/>
        <v>156.84729064039411</v>
      </c>
      <c r="I32" s="58">
        <f t="shared" si="1"/>
        <v>190.45742434905003</v>
      </c>
      <c r="J32" s="58">
        <f t="shared" si="1"/>
        <v>224.06755805770587</v>
      </c>
      <c r="K32" s="59"/>
    </row>
    <row r="33" spans="1:11" x14ac:dyDescent="0.2">
      <c r="A33" s="19"/>
      <c r="B33" s="60" t="s">
        <v>50</v>
      </c>
      <c r="C33" s="61" t="s">
        <v>51</v>
      </c>
      <c r="D33" s="62">
        <f t="shared" ref="D33:J36" si="2">D29*30</f>
        <v>40332.160450387055</v>
      </c>
      <c r="E33" s="62">
        <f t="shared" si="2"/>
        <v>50415.200562983817</v>
      </c>
      <c r="F33" s="62">
        <f t="shared" si="2"/>
        <v>60498.240675580586</v>
      </c>
      <c r="G33" s="62">
        <f t="shared" si="2"/>
        <v>70581.280788177333</v>
      </c>
      <c r="H33" s="62">
        <f t="shared" si="2"/>
        <v>80664.32090077411</v>
      </c>
      <c r="I33" s="62">
        <f t="shared" si="2"/>
        <v>90747.361013370872</v>
      </c>
      <c r="J33" s="63">
        <f t="shared" si="2"/>
        <v>100830.40112596763</v>
      </c>
      <c r="K33" s="64"/>
    </row>
    <row r="34" spans="1:11" x14ac:dyDescent="0.2">
      <c r="A34" s="19"/>
      <c r="B34" s="65" t="s">
        <v>50</v>
      </c>
      <c r="C34" s="66" t="s">
        <v>52</v>
      </c>
      <c r="D34" s="67">
        <f t="shared" si="2"/>
        <v>33610.133708655871</v>
      </c>
      <c r="E34" s="67">
        <f t="shared" si="2"/>
        <v>33610.133708655871</v>
      </c>
      <c r="F34" s="67">
        <f t="shared" si="2"/>
        <v>33610.133708655871</v>
      </c>
      <c r="G34" s="67">
        <f t="shared" si="2"/>
        <v>33610.133708655871</v>
      </c>
      <c r="H34" s="67">
        <f t="shared" si="2"/>
        <v>33610.133708655871</v>
      </c>
      <c r="I34" s="67">
        <f t="shared" si="2"/>
        <v>33610.133708655871</v>
      </c>
      <c r="J34" s="68">
        <f t="shared" si="2"/>
        <v>33610.133708655871</v>
      </c>
      <c r="K34" s="69"/>
    </row>
    <row r="35" spans="1:11" x14ac:dyDescent="0.2">
      <c r="A35" s="19"/>
      <c r="B35" s="70" t="s">
        <v>50</v>
      </c>
      <c r="C35" s="71" t="s">
        <v>53</v>
      </c>
      <c r="D35" s="72">
        <f t="shared" si="2"/>
        <v>6722.0267417311807</v>
      </c>
      <c r="E35" s="72">
        <f t="shared" si="2"/>
        <v>16805.066854327943</v>
      </c>
      <c r="F35" s="72">
        <f t="shared" si="2"/>
        <v>26888.106966924712</v>
      </c>
      <c r="G35" s="72">
        <f t="shared" si="2"/>
        <v>36971.147079521463</v>
      </c>
      <c r="H35" s="72">
        <f t="shared" si="2"/>
        <v>47054.187192118232</v>
      </c>
      <c r="I35" s="72">
        <f t="shared" si="2"/>
        <v>57137.227304715001</v>
      </c>
      <c r="J35" s="73">
        <f t="shared" si="2"/>
        <v>67220.267417311756</v>
      </c>
      <c r="K35" s="74"/>
    </row>
    <row r="36" spans="1:11" ht="10.8" thickBot="1" x14ac:dyDescent="0.25">
      <c r="A36" s="19"/>
      <c r="B36" s="75" t="s">
        <v>50</v>
      </c>
      <c r="C36" s="76" t="s">
        <v>49</v>
      </c>
      <c r="D36" s="77">
        <f t="shared" si="2"/>
        <v>672.202674173118</v>
      </c>
      <c r="E36" s="77">
        <f t="shared" si="2"/>
        <v>1680.5066854327943</v>
      </c>
      <c r="F36" s="77">
        <f t="shared" si="2"/>
        <v>2688.8106966924711</v>
      </c>
      <c r="G36" s="77">
        <f t="shared" si="2"/>
        <v>3697.114707952147</v>
      </c>
      <c r="H36" s="77">
        <f t="shared" si="2"/>
        <v>4705.4187192118234</v>
      </c>
      <c r="I36" s="77">
        <f t="shared" si="2"/>
        <v>5713.7227304715007</v>
      </c>
      <c r="J36" s="77">
        <f t="shared" si="2"/>
        <v>6722.0267417311761</v>
      </c>
      <c r="K36" s="78"/>
    </row>
    <row r="37" spans="1:11" x14ac:dyDescent="0.2">
      <c r="A37" s="6"/>
      <c r="B37" s="79"/>
      <c r="C37" s="80" t="s">
        <v>54</v>
      </c>
      <c r="D37" s="81">
        <f t="shared" ref="D37:J37" si="3">D31</f>
        <v>224.06755805770604</v>
      </c>
      <c r="E37" s="81">
        <f t="shared" si="3"/>
        <v>560.16889514426475</v>
      </c>
      <c r="F37" s="81">
        <f t="shared" si="3"/>
        <v>896.27023223082369</v>
      </c>
      <c r="G37" s="81">
        <f t="shared" si="3"/>
        <v>1232.3715693173822</v>
      </c>
      <c r="H37" s="81">
        <f t="shared" si="3"/>
        <v>1568.4729064039411</v>
      </c>
      <c r="I37" s="81">
        <f t="shared" si="3"/>
        <v>1904.5742434905001</v>
      </c>
      <c r="J37" s="81">
        <f t="shared" si="3"/>
        <v>2240.6755805770586</v>
      </c>
      <c r="K37" s="82"/>
    </row>
    <row r="38" spans="1:11" ht="11.4" x14ac:dyDescent="0.2">
      <c r="A38" s="11"/>
      <c r="B38" s="83"/>
      <c r="C38" s="84" t="s">
        <v>55</v>
      </c>
      <c r="D38" s="85">
        <f t="shared" ref="D38:J38" si="4">D37/100*20</f>
        <v>44.813511611541202</v>
      </c>
      <c r="E38" s="86">
        <f t="shared" si="4"/>
        <v>112.03377902885295</v>
      </c>
      <c r="F38" s="86">
        <f t="shared" si="4"/>
        <v>179.25404644616475</v>
      </c>
      <c r="G38" s="86">
        <f t="shared" si="4"/>
        <v>246.47431386347645</v>
      </c>
      <c r="H38" s="86">
        <f t="shared" si="4"/>
        <v>313.69458128078821</v>
      </c>
      <c r="I38" s="86">
        <f t="shared" si="4"/>
        <v>380.91484869810006</v>
      </c>
      <c r="J38" s="86">
        <f t="shared" si="4"/>
        <v>448.13511611541173</v>
      </c>
      <c r="K38" s="82"/>
    </row>
    <row r="39" spans="1:11" ht="13.2" x14ac:dyDescent="0.25">
      <c r="A39" s="19"/>
      <c r="B39" s="87"/>
      <c r="C39" s="88" t="s">
        <v>56</v>
      </c>
      <c r="D39" s="85">
        <f t="shared" ref="D39:J39" si="5">D37/100*40</f>
        <v>89.627023223082404</v>
      </c>
      <c r="E39" s="86">
        <f t="shared" si="5"/>
        <v>224.0675580577059</v>
      </c>
      <c r="F39" s="86">
        <f t="shared" si="5"/>
        <v>358.5080928923295</v>
      </c>
      <c r="G39" s="86">
        <f t="shared" si="5"/>
        <v>492.94862772695291</v>
      </c>
      <c r="H39" s="86">
        <f t="shared" si="5"/>
        <v>627.38916256157643</v>
      </c>
      <c r="I39" s="86">
        <f t="shared" si="5"/>
        <v>761.82969739620012</v>
      </c>
      <c r="J39" s="86">
        <f t="shared" si="5"/>
        <v>896.27023223082347</v>
      </c>
      <c r="K39" s="82"/>
    </row>
    <row r="40" spans="1:11" ht="11.4" x14ac:dyDescent="0.2">
      <c r="A40" s="19"/>
      <c r="B40" s="89"/>
      <c r="C40" s="84" t="s">
        <v>57</v>
      </c>
      <c r="D40" s="85">
        <f t="shared" ref="D40:J40" si="6">D37/100*40</f>
        <v>89.627023223082404</v>
      </c>
      <c r="E40" s="86">
        <f t="shared" si="6"/>
        <v>224.0675580577059</v>
      </c>
      <c r="F40" s="86">
        <f t="shared" si="6"/>
        <v>358.5080928923295</v>
      </c>
      <c r="G40" s="86">
        <f t="shared" si="6"/>
        <v>492.94862772695291</v>
      </c>
      <c r="H40" s="86">
        <f t="shared" si="6"/>
        <v>627.38916256157643</v>
      </c>
      <c r="I40" s="86">
        <f t="shared" si="6"/>
        <v>761.82969739620012</v>
      </c>
      <c r="J40" s="86">
        <f t="shared" si="6"/>
        <v>896.27023223082347</v>
      </c>
      <c r="K40" s="82"/>
    </row>
    <row r="41" spans="1:11" s="96" customFormat="1" ht="11.4" x14ac:dyDescent="0.2">
      <c r="A41" s="90"/>
      <c r="B41" s="91"/>
      <c r="C41" s="92" t="s">
        <v>58</v>
      </c>
      <c r="D41" s="93">
        <f>D37/100*4</f>
        <v>8.9627023223082407</v>
      </c>
      <c r="E41" s="94">
        <f>E37/100*5</f>
        <v>28.008444757213237</v>
      </c>
      <c r="F41" s="94">
        <f>F37/100*6</f>
        <v>53.776213933849419</v>
      </c>
      <c r="G41" s="94">
        <f>F37/100*7</f>
        <v>62.738916256157658</v>
      </c>
      <c r="H41" s="94">
        <f>F37/100*8</f>
        <v>71.701618578465897</v>
      </c>
      <c r="I41" s="94">
        <f>F37/100*9</f>
        <v>80.664320900774129</v>
      </c>
      <c r="J41" s="94">
        <f>F37/100*10</f>
        <v>89.627023223082375</v>
      </c>
      <c r="K41" s="95"/>
    </row>
    <row r="42" spans="1:11" ht="11.4" x14ac:dyDescent="0.2">
      <c r="A42" s="19"/>
      <c r="B42" s="89"/>
      <c r="C42" s="97" t="s">
        <v>59</v>
      </c>
      <c r="D42" s="98">
        <f t="shared" ref="D42:J42" si="7">D37+D41</f>
        <v>233.03026038001428</v>
      </c>
      <c r="E42" s="99">
        <f t="shared" si="7"/>
        <v>588.17733990147804</v>
      </c>
      <c r="F42" s="99">
        <f t="shared" si="7"/>
        <v>950.04644616467317</v>
      </c>
      <c r="G42" s="99">
        <f t="shared" si="7"/>
        <v>1295.1104855735398</v>
      </c>
      <c r="H42" s="99">
        <f t="shared" si="7"/>
        <v>1640.1745249824071</v>
      </c>
      <c r="I42" s="99">
        <f t="shared" si="7"/>
        <v>1985.2385643912742</v>
      </c>
      <c r="J42" s="99">
        <f t="shared" si="7"/>
        <v>2330.3026038001408</v>
      </c>
      <c r="K42" s="100"/>
    </row>
    <row r="43" spans="1:11" ht="11.4" x14ac:dyDescent="0.2">
      <c r="A43" s="19"/>
      <c r="B43" s="101"/>
      <c r="C43" s="102" t="s">
        <v>60</v>
      </c>
      <c r="D43" s="103">
        <f>D35*D28</f>
        <v>268.88106966924721</v>
      </c>
      <c r="E43" s="103">
        <f t="shared" ref="E43:J43" si="8">E35*E28</f>
        <v>840.25334271639713</v>
      </c>
      <c r="F43" s="103">
        <f t="shared" si="8"/>
        <v>1613.2864180154827</v>
      </c>
      <c r="G43" s="103">
        <f t="shared" si="8"/>
        <v>2587.9802955665027</v>
      </c>
      <c r="H43" s="103">
        <f t="shared" si="8"/>
        <v>3764.3349753694588</v>
      </c>
      <c r="I43" s="103">
        <f t="shared" si="8"/>
        <v>5142.3504574243498</v>
      </c>
      <c r="J43" s="103">
        <f t="shared" si="8"/>
        <v>6722.0267417311761</v>
      </c>
      <c r="K43" s="104"/>
    </row>
    <row r="44" spans="1:11" ht="11.4" x14ac:dyDescent="0.2">
      <c r="A44" s="19"/>
      <c r="B44" s="101"/>
      <c r="C44" s="102" t="s">
        <v>61</v>
      </c>
      <c r="D44" s="105">
        <f>D35+D43</f>
        <v>6990.9078114004278</v>
      </c>
      <c r="E44" s="105">
        <f t="shared" ref="E44:J44" si="9">E35+E43</f>
        <v>17645.320197044341</v>
      </c>
      <c r="F44" s="105">
        <f t="shared" si="9"/>
        <v>28501.393384940195</v>
      </c>
      <c r="G44" s="105">
        <f t="shared" si="9"/>
        <v>39559.127375087963</v>
      </c>
      <c r="H44" s="105">
        <f t="shared" si="9"/>
        <v>50818.522167487688</v>
      </c>
      <c r="I44" s="105">
        <f t="shared" si="9"/>
        <v>62279.57776213935</v>
      </c>
      <c r="J44" s="105">
        <f t="shared" si="9"/>
        <v>73942.294159042925</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80.024127877752079</v>
      </c>
      <c r="F46" s="114">
        <f>E46*C7</f>
        <v>1120.337790288529</v>
      </c>
      <c r="G46" s="115"/>
      <c r="H46" s="114">
        <f>F46*C8</f>
        <v>33610.133708655871</v>
      </c>
      <c r="I46" s="116">
        <f>E26</f>
        <v>13444.05348346235</v>
      </c>
      <c r="J46" s="117">
        <f>F26</f>
        <v>20166.080225193524</v>
      </c>
      <c r="K46" s="19"/>
    </row>
    <row r="47" spans="1:11" ht="13.8" thickBot="1" x14ac:dyDescent="0.3">
      <c r="A47" s="118" t="str">
        <f t="shared" ref="A47:B49" si="10">A6</f>
        <v>Per Month /US$</v>
      </c>
      <c r="B47" s="119">
        <f t="shared" si="10"/>
        <v>113.71428571428571</v>
      </c>
      <c r="C47" s="27">
        <v>1</v>
      </c>
      <c r="D47" s="120"/>
      <c r="E47" s="121"/>
      <c r="F47" s="121"/>
      <c r="G47" s="122"/>
      <c r="H47" s="123" t="s">
        <v>11</v>
      </c>
      <c r="I47" s="124" t="s">
        <v>20</v>
      </c>
      <c r="J47" s="124" t="s">
        <v>13</v>
      </c>
      <c r="K47" s="25"/>
    </row>
    <row r="48" spans="1:11" ht="13.8" thickBot="1" x14ac:dyDescent="0.3">
      <c r="A48" s="118" t="str">
        <f t="shared" si="10"/>
        <v>Per Year /US$</v>
      </c>
      <c r="B48" s="119">
        <f t="shared" si="10"/>
        <v>1592</v>
      </c>
      <c r="C48" s="27">
        <v>14</v>
      </c>
      <c r="D48" s="125"/>
      <c r="E48" s="126"/>
      <c r="F48" s="126"/>
      <c r="G48" s="126"/>
      <c r="H48" s="127"/>
      <c r="I48" s="127"/>
      <c r="J48" s="127"/>
      <c r="K48" s="44"/>
    </row>
    <row r="49" spans="1:11" ht="13.8" thickBot="1" x14ac:dyDescent="0.3">
      <c r="A49" s="118" t="str">
        <f t="shared" si="10"/>
        <v>Per 30 Years /US$</v>
      </c>
      <c r="B49" s="119">
        <f t="shared" si="10"/>
        <v>47760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48.014476726651253</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14.404343017995375</v>
      </c>
      <c r="E52" s="39">
        <f>F10/100*15</f>
        <v>7.2021715089976874</v>
      </c>
      <c r="F52" s="39">
        <f>F10/100*10</f>
        <v>4.801447672665125</v>
      </c>
      <c r="G52" s="39">
        <f>F10/100*15</f>
        <v>7.2021715089976874</v>
      </c>
      <c r="H52" s="39">
        <f>F10/100*8</f>
        <v>3.8411581381321001</v>
      </c>
      <c r="I52" s="39">
        <f>F10/100*6</f>
        <v>2.8808686035990752</v>
      </c>
      <c r="J52" s="39">
        <f>F10/100*6</f>
        <v>2.8808686035990752</v>
      </c>
      <c r="K52" s="39">
        <f>F10/100*10</f>
        <v>4.801447672665125</v>
      </c>
    </row>
    <row r="53" spans="1:11" x14ac:dyDescent="0.2">
      <c r="A53" s="138"/>
      <c r="B53" s="139"/>
      <c r="C53" s="38" t="s">
        <v>26</v>
      </c>
      <c r="D53" s="39">
        <f t="shared" ref="D53:K53" si="11">D52*2</f>
        <v>28.80868603599075</v>
      </c>
      <c r="E53" s="39">
        <f t="shared" si="11"/>
        <v>14.404343017995375</v>
      </c>
      <c r="F53" s="39">
        <f t="shared" si="11"/>
        <v>9.6028953453302499</v>
      </c>
      <c r="G53" s="39">
        <f t="shared" si="11"/>
        <v>14.404343017995375</v>
      </c>
      <c r="H53" s="39">
        <f t="shared" si="11"/>
        <v>7.6823162762642001</v>
      </c>
      <c r="I53" s="39">
        <f t="shared" si="11"/>
        <v>5.7617372071981503</v>
      </c>
      <c r="J53" s="39">
        <f t="shared" si="11"/>
        <v>5.7617372071981503</v>
      </c>
      <c r="K53" s="39">
        <f t="shared" si="11"/>
        <v>9.6028953453302499</v>
      </c>
    </row>
    <row r="54" spans="1:11" x14ac:dyDescent="0.2">
      <c r="A54" s="138"/>
      <c r="B54" s="139"/>
      <c r="C54" s="38" t="s">
        <v>27</v>
      </c>
      <c r="D54" s="39">
        <f t="shared" ref="D54:K54" si="12">D52*3</f>
        <v>43.213029053986126</v>
      </c>
      <c r="E54" s="39">
        <f t="shared" si="12"/>
        <v>21.606514526993063</v>
      </c>
      <c r="F54" s="39">
        <f t="shared" si="12"/>
        <v>14.404343017995375</v>
      </c>
      <c r="G54" s="39">
        <f t="shared" si="12"/>
        <v>21.606514526993063</v>
      </c>
      <c r="H54" s="39">
        <f t="shared" si="12"/>
        <v>11.523474414396301</v>
      </c>
      <c r="I54" s="39">
        <f t="shared" si="12"/>
        <v>8.6426058107972246</v>
      </c>
      <c r="J54" s="39">
        <f t="shared" si="12"/>
        <v>8.6426058107972246</v>
      </c>
      <c r="K54" s="39">
        <f t="shared" si="12"/>
        <v>14.404343017995375</v>
      </c>
    </row>
    <row r="55" spans="1:11" x14ac:dyDescent="0.2">
      <c r="A55" s="138"/>
      <c r="B55" s="139"/>
      <c r="C55" s="38" t="s">
        <v>28</v>
      </c>
      <c r="D55" s="39">
        <f t="shared" ref="D55:K55" si="13">D52*6</f>
        <v>86.426058107972253</v>
      </c>
      <c r="E55" s="39">
        <f t="shared" si="13"/>
        <v>43.213029053986126</v>
      </c>
      <c r="F55" s="39">
        <f t="shared" si="13"/>
        <v>28.80868603599075</v>
      </c>
      <c r="G55" s="39">
        <f t="shared" si="13"/>
        <v>43.213029053986126</v>
      </c>
      <c r="H55" s="39">
        <f t="shared" si="13"/>
        <v>23.046948828792601</v>
      </c>
      <c r="I55" s="39">
        <f t="shared" si="13"/>
        <v>17.285211621594449</v>
      </c>
      <c r="J55" s="39">
        <f t="shared" si="13"/>
        <v>17.285211621594449</v>
      </c>
      <c r="K55" s="39">
        <f t="shared" si="13"/>
        <v>28.80868603599075</v>
      </c>
    </row>
    <row r="56" spans="1:11" x14ac:dyDescent="0.2">
      <c r="A56" s="138"/>
      <c r="B56" s="139"/>
      <c r="C56" s="38" t="s">
        <v>29</v>
      </c>
      <c r="D56" s="39">
        <f t="shared" ref="D56:K56" si="14">D52*12</f>
        <v>172.85211621594451</v>
      </c>
      <c r="E56" s="39">
        <f t="shared" si="14"/>
        <v>86.426058107972253</v>
      </c>
      <c r="F56" s="39">
        <f t="shared" si="14"/>
        <v>57.617372071981499</v>
      </c>
      <c r="G56" s="39">
        <f t="shared" si="14"/>
        <v>86.426058107972253</v>
      </c>
      <c r="H56" s="39">
        <f t="shared" si="14"/>
        <v>46.093897657585202</v>
      </c>
      <c r="I56" s="39">
        <f t="shared" si="14"/>
        <v>34.570423243188898</v>
      </c>
      <c r="J56" s="39">
        <f t="shared" si="14"/>
        <v>34.570423243188898</v>
      </c>
      <c r="K56" s="39">
        <f t="shared" si="14"/>
        <v>57.617372071981499</v>
      </c>
    </row>
    <row r="57" spans="1:11" x14ac:dyDescent="0.2">
      <c r="A57" s="138"/>
      <c r="B57" s="139"/>
      <c r="C57" s="40" t="s">
        <v>30</v>
      </c>
      <c r="D57" s="140">
        <f t="shared" ref="D57:K57" si="15">D52*14</f>
        <v>201.66080225193525</v>
      </c>
      <c r="E57" s="140">
        <f t="shared" si="15"/>
        <v>100.83040112596763</v>
      </c>
      <c r="F57" s="140">
        <f t="shared" si="15"/>
        <v>67.220267417311746</v>
      </c>
      <c r="G57" s="140">
        <f t="shared" si="15"/>
        <v>100.83040112596763</v>
      </c>
      <c r="H57" s="140">
        <f t="shared" si="15"/>
        <v>53.776213933849398</v>
      </c>
      <c r="I57" s="140">
        <f t="shared" si="15"/>
        <v>40.33216045038705</v>
      </c>
      <c r="J57" s="140">
        <f t="shared" si="15"/>
        <v>40.33216045038705</v>
      </c>
      <c r="K57" s="140">
        <f t="shared" si="15"/>
        <v>67.220267417311746</v>
      </c>
    </row>
    <row r="58" spans="1:11" x14ac:dyDescent="0.2">
      <c r="A58" s="138"/>
      <c r="B58" s="139"/>
      <c r="C58" s="38" t="s">
        <v>31</v>
      </c>
      <c r="D58" s="39">
        <f t="shared" ref="D58:K58" si="16">D57*2</f>
        <v>403.3216045038705</v>
      </c>
      <c r="E58" s="39">
        <f t="shared" si="16"/>
        <v>201.66080225193525</v>
      </c>
      <c r="F58" s="39">
        <f t="shared" si="16"/>
        <v>134.44053483462349</v>
      </c>
      <c r="G58" s="39">
        <f t="shared" si="16"/>
        <v>201.66080225193525</v>
      </c>
      <c r="H58" s="39">
        <f t="shared" si="16"/>
        <v>107.5524278676988</v>
      </c>
      <c r="I58" s="39">
        <f t="shared" si="16"/>
        <v>80.664320900774101</v>
      </c>
      <c r="J58" s="39">
        <f t="shared" si="16"/>
        <v>80.664320900774101</v>
      </c>
      <c r="K58" s="39">
        <f t="shared" si="16"/>
        <v>134.44053483462349</v>
      </c>
    </row>
    <row r="59" spans="1:11" x14ac:dyDescent="0.2">
      <c r="A59" s="138"/>
      <c r="B59" s="139"/>
      <c r="C59" s="38" t="s">
        <v>32</v>
      </c>
      <c r="D59" s="39">
        <f t="shared" ref="D59:K59" si="17">D58+D57</f>
        <v>604.98240675580575</v>
      </c>
      <c r="E59" s="39">
        <f t="shared" si="17"/>
        <v>302.49120337790288</v>
      </c>
      <c r="F59" s="39">
        <f t="shared" si="17"/>
        <v>201.66080225193525</v>
      </c>
      <c r="G59" s="39">
        <f t="shared" si="17"/>
        <v>302.49120337790288</v>
      </c>
      <c r="H59" s="39">
        <f t="shared" si="17"/>
        <v>161.3286418015482</v>
      </c>
      <c r="I59" s="39">
        <f t="shared" si="17"/>
        <v>120.99648135116115</v>
      </c>
      <c r="J59" s="39">
        <f t="shared" si="17"/>
        <v>120.99648135116115</v>
      </c>
      <c r="K59" s="39">
        <f t="shared" si="17"/>
        <v>201.66080225193525</v>
      </c>
    </row>
    <row r="60" spans="1:11" x14ac:dyDescent="0.2">
      <c r="A60" s="138"/>
      <c r="B60" s="139"/>
      <c r="C60" s="38" t="s">
        <v>33</v>
      </c>
      <c r="D60" s="39">
        <f>D58+D58</f>
        <v>806.64320900774101</v>
      </c>
      <c r="E60" s="39">
        <f t="shared" ref="E60:K60" si="18">E59+E57</f>
        <v>403.3216045038705</v>
      </c>
      <c r="F60" s="39">
        <f t="shared" si="18"/>
        <v>268.88106966924698</v>
      </c>
      <c r="G60" s="39">
        <f t="shared" si="18"/>
        <v>403.3216045038705</v>
      </c>
      <c r="H60" s="39">
        <f t="shared" si="18"/>
        <v>215.10485573539759</v>
      </c>
      <c r="I60" s="39">
        <f t="shared" si="18"/>
        <v>161.3286418015482</v>
      </c>
      <c r="J60" s="39">
        <f t="shared" si="18"/>
        <v>161.3286418015482</v>
      </c>
      <c r="K60" s="39">
        <f t="shared" si="18"/>
        <v>268.88106966924698</v>
      </c>
    </row>
    <row r="61" spans="1:11" x14ac:dyDescent="0.2">
      <c r="A61" s="138"/>
      <c r="B61" s="139"/>
      <c r="C61" s="38" t="s">
        <v>34</v>
      </c>
      <c r="D61" s="39">
        <f>D59+D58</f>
        <v>1008.3040112596763</v>
      </c>
      <c r="E61" s="39">
        <f t="shared" ref="E61:K61" si="19">E60+E57</f>
        <v>504.15200562983813</v>
      </c>
      <c r="F61" s="39">
        <f t="shared" si="19"/>
        <v>336.10133708655871</v>
      </c>
      <c r="G61" s="39">
        <f t="shared" si="19"/>
        <v>504.15200562983813</v>
      </c>
      <c r="H61" s="39">
        <f t="shared" si="19"/>
        <v>268.88106966924698</v>
      </c>
      <c r="I61" s="39">
        <f t="shared" si="19"/>
        <v>201.66080225193525</v>
      </c>
      <c r="J61" s="39">
        <f t="shared" si="19"/>
        <v>201.66080225193525</v>
      </c>
      <c r="K61" s="39">
        <f t="shared" si="19"/>
        <v>336.10133708655871</v>
      </c>
    </row>
    <row r="62" spans="1:11" x14ac:dyDescent="0.2">
      <c r="A62" s="138"/>
      <c r="B62" s="139"/>
      <c r="C62" s="38" t="s">
        <v>35</v>
      </c>
      <c r="D62" s="39">
        <f>D59+D59</f>
        <v>1209.9648135116115</v>
      </c>
      <c r="E62" s="39">
        <f t="shared" ref="E62:K62" si="20">E61+E57</f>
        <v>604.98240675580575</v>
      </c>
      <c r="F62" s="39">
        <f t="shared" si="20"/>
        <v>403.32160450387045</v>
      </c>
      <c r="G62" s="39">
        <f t="shared" si="20"/>
        <v>604.98240675580575</v>
      </c>
      <c r="H62" s="39">
        <f t="shared" si="20"/>
        <v>322.6572836030964</v>
      </c>
      <c r="I62" s="39">
        <f t="shared" si="20"/>
        <v>241.9929627023223</v>
      </c>
      <c r="J62" s="39">
        <f t="shared" si="20"/>
        <v>241.9929627023223</v>
      </c>
      <c r="K62" s="39">
        <f t="shared" si="20"/>
        <v>403.32160450387045</v>
      </c>
    </row>
    <row r="63" spans="1:11" x14ac:dyDescent="0.2">
      <c r="A63" s="138"/>
      <c r="B63" s="139"/>
      <c r="C63" s="38" t="s">
        <v>36</v>
      </c>
      <c r="D63" s="39">
        <f>D59+D60</f>
        <v>1411.6256157635466</v>
      </c>
      <c r="E63" s="39">
        <f t="shared" ref="E63:K63" si="21">E62+E57</f>
        <v>705.81280788177332</v>
      </c>
      <c r="F63" s="39">
        <f t="shared" si="21"/>
        <v>470.54187192118218</v>
      </c>
      <c r="G63" s="39">
        <f t="shared" si="21"/>
        <v>705.81280788177332</v>
      </c>
      <c r="H63" s="39">
        <f t="shared" si="21"/>
        <v>376.43349753694582</v>
      </c>
      <c r="I63" s="39">
        <f t="shared" si="21"/>
        <v>282.32512315270935</v>
      </c>
      <c r="J63" s="39">
        <f t="shared" si="21"/>
        <v>282.32512315270935</v>
      </c>
      <c r="K63" s="39">
        <f t="shared" si="21"/>
        <v>470.54187192118218</v>
      </c>
    </row>
    <row r="64" spans="1:11" x14ac:dyDescent="0.2">
      <c r="A64" s="138"/>
      <c r="B64" s="139"/>
      <c r="C64" s="38" t="s">
        <v>37</v>
      </c>
      <c r="D64" s="39">
        <f t="shared" ref="D64:K64" si="22">D63+D57</f>
        <v>1613.286418015482</v>
      </c>
      <c r="E64" s="39">
        <f t="shared" si="22"/>
        <v>806.64320900774101</v>
      </c>
      <c r="F64" s="39">
        <f t="shared" si="22"/>
        <v>537.76213933849397</v>
      </c>
      <c r="G64" s="39">
        <f t="shared" si="22"/>
        <v>806.64320900774101</v>
      </c>
      <c r="H64" s="39">
        <f t="shared" si="22"/>
        <v>430.20971147079524</v>
      </c>
      <c r="I64" s="39">
        <f t="shared" si="22"/>
        <v>322.6572836030964</v>
      </c>
      <c r="J64" s="39">
        <f t="shared" si="22"/>
        <v>322.6572836030964</v>
      </c>
      <c r="K64" s="39">
        <f t="shared" si="22"/>
        <v>537.76213933849397</v>
      </c>
    </row>
    <row r="65" spans="1:11" x14ac:dyDescent="0.2">
      <c r="A65" s="138"/>
      <c r="B65" s="139"/>
      <c r="C65" s="38" t="s">
        <v>38</v>
      </c>
      <c r="D65" s="39">
        <f t="shared" ref="D65:K65" si="23">D64+D57</f>
        <v>1814.9472202674174</v>
      </c>
      <c r="E65" s="39">
        <f t="shared" si="23"/>
        <v>907.47361013370869</v>
      </c>
      <c r="F65" s="39">
        <f t="shared" si="23"/>
        <v>604.98240675580575</v>
      </c>
      <c r="G65" s="39">
        <f t="shared" si="23"/>
        <v>907.47361013370869</v>
      </c>
      <c r="H65" s="39">
        <f t="shared" si="23"/>
        <v>483.98592540464466</v>
      </c>
      <c r="I65" s="39">
        <f t="shared" si="23"/>
        <v>362.98944405348345</v>
      </c>
      <c r="J65" s="39">
        <f t="shared" si="23"/>
        <v>362.98944405348345</v>
      </c>
      <c r="K65" s="39">
        <f t="shared" si="23"/>
        <v>604.98240675580575</v>
      </c>
    </row>
    <row r="66" spans="1:11" x14ac:dyDescent="0.2">
      <c r="A66" s="138"/>
      <c r="B66" s="139"/>
      <c r="C66" s="38" t="s">
        <v>39</v>
      </c>
      <c r="D66" s="39">
        <f t="shared" ref="D66:K66" si="24">D65+D57</f>
        <v>2016.6080225193527</v>
      </c>
      <c r="E66" s="39">
        <f t="shared" si="24"/>
        <v>1008.3040112596764</v>
      </c>
      <c r="F66" s="39">
        <f t="shared" si="24"/>
        <v>672.20267417311754</v>
      </c>
      <c r="G66" s="39">
        <f t="shared" si="24"/>
        <v>1008.3040112596764</v>
      </c>
      <c r="H66" s="39">
        <f t="shared" si="24"/>
        <v>537.76213933849408</v>
      </c>
      <c r="I66" s="39">
        <f t="shared" si="24"/>
        <v>403.3216045038705</v>
      </c>
      <c r="J66" s="39">
        <f t="shared" si="24"/>
        <v>403.3216045038705</v>
      </c>
      <c r="K66" s="39">
        <f t="shared" si="24"/>
        <v>672.20267417311754</v>
      </c>
    </row>
    <row r="67" spans="1:11" x14ac:dyDescent="0.2">
      <c r="A67" s="138"/>
      <c r="B67" s="139"/>
      <c r="C67" s="38" t="s">
        <v>40</v>
      </c>
      <c r="D67" s="39">
        <f t="shared" ref="D67:K67" si="25">D66*2</f>
        <v>4033.2160450387055</v>
      </c>
      <c r="E67" s="39">
        <f t="shared" si="25"/>
        <v>2016.6080225193527</v>
      </c>
      <c r="F67" s="39">
        <f t="shared" si="25"/>
        <v>1344.4053483462351</v>
      </c>
      <c r="G67" s="39">
        <f t="shared" si="25"/>
        <v>2016.6080225193527</v>
      </c>
      <c r="H67" s="39">
        <f t="shared" si="25"/>
        <v>1075.5242786769882</v>
      </c>
      <c r="I67" s="39">
        <f t="shared" si="25"/>
        <v>806.64320900774101</v>
      </c>
      <c r="J67" s="39">
        <f t="shared" si="25"/>
        <v>806.64320900774101</v>
      </c>
      <c r="K67" s="39">
        <f t="shared" si="25"/>
        <v>1344.4053483462351</v>
      </c>
    </row>
    <row r="68" spans="1:11" x14ac:dyDescent="0.2">
      <c r="A68" s="130"/>
      <c r="B68" s="106"/>
      <c r="C68" s="42" t="s">
        <v>41</v>
      </c>
      <c r="D68" s="39">
        <f t="shared" ref="D68:K68" si="26">D67+D66</f>
        <v>6049.8240675580582</v>
      </c>
      <c r="E68" s="39">
        <f t="shared" si="26"/>
        <v>3024.9120337790291</v>
      </c>
      <c r="F68" s="39">
        <f t="shared" si="26"/>
        <v>2016.6080225193527</v>
      </c>
      <c r="G68" s="39">
        <f t="shared" si="26"/>
        <v>3024.9120337790291</v>
      </c>
      <c r="H68" s="39">
        <f t="shared" si="26"/>
        <v>1613.2864180154822</v>
      </c>
      <c r="I68" s="39">
        <f t="shared" si="26"/>
        <v>1209.9648135116115</v>
      </c>
      <c r="J68" s="39">
        <f t="shared" si="26"/>
        <v>1209.9648135116115</v>
      </c>
      <c r="K68" s="39">
        <f t="shared" si="26"/>
        <v>2016.6080225193527</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Rwanda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105</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79.923595053785064</v>
      </c>
      <c r="F5" s="15">
        <f>E5*14</f>
        <v>1118.9303307529908</v>
      </c>
      <c r="G5" s="16">
        <v>1</v>
      </c>
      <c r="H5" s="15">
        <f>F5*30</f>
        <v>33567.909922589723</v>
      </c>
      <c r="I5" s="17">
        <f>E26</f>
        <v>13427.16396903589</v>
      </c>
      <c r="J5" s="18">
        <f>F26</f>
        <v>20140.745953553836</v>
      </c>
      <c r="K5" s="19"/>
    </row>
    <row r="6" spans="1:11" ht="13.2" x14ac:dyDescent="0.25">
      <c r="A6" s="151" t="s">
        <v>9</v>
      </c>
      <c r="B6" s="159">
        <f>D5*C6</f>
        <v>113.57142857142857</v>
      </c>
      <c r="C6" s="233">
        <f>B7/C7</f>
        <v>113.57142857142857</v>
      </c>
      <c r="D6" s="20" t="s">
        <v>10</v>
      </c>
      <c r="E6" s="21"/>
      <c r="F6" s="21"/>
      <c r="G6" s="22">
        <v>39706</v>
      </c>
      <c r="H6" s="23" t="s">
        <v>11</v>
      </c>
      <c r="I6" s="24" t="s">
        <v>12</v>
      </c>
      <c r="J6" s="24" t="s">
        <v>13</v>
      </c>
      <c r="K6" s="25"/>
    </row>
    <row r="7" spans="1:11" ht="14.4" x14ac:dyDescent="0.3">
      <c r="A7" s="162" t="s">
        <v>14</v>
      </c>
      <c r="B7" s="26">
        <v>1590</v>
      </c>
      <c r="C7" s="27">
        <v>14</v>
      </c>
      <c r="D7"/>
      <c r="E7" s="28"/>
      <c r="F7"/>
      <c r="G7" s="29">
        <v>1.421</v>
      </c>
      <c r="H7"/>
      <c r="I7" s="30"/>
      <c r="J7"/>
      <c r="K7" s="31"/>
    </row>
    <row r="8" spans="1:11" ht="13.8" thickBot="1" x14ac:dyDescent="0.3">
      <c r="A8" s="150" t="s">
        <v>15</v>
      </c>
      <c r="B8" s="32">
        <f>B7*C8</f>
        <v>47700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79.923595053785064</v>
      </c>
      <c r="E10" s="39">
        <f>D10/100*40</f>
        <v>31.969438021514026</v>
      </c>
      <c r="F10" s="153">
        <f>D10/100*60</f>
        <v>47.954157032271041</v>
      </c>
      <c r="G10" s="155" t="s">
        <v>25</v>
      </c>
      <c r="H10" s="144">
        <f>E10/100*35</f>
        <v>11.189303307529908</v>
      </c>
      <c r="I10" s="39">
        <f>E10/100*10</f>
        <v>3.1969438021514023</v>
      </c>
      <c r="J10" s="39">
        <f>E10/100*10</f>
        <v>3.1969438021514023</v>
      </c>
      <c r="K10" s="39">
        <f>E10/100*45</f>
        <v>14.38624710968131</v>
      </c>
    </row>
    <row r="11" spans="1:11" x14ac:dyDescent="0.2">
      <c r="B11" s="19"/>
      <c r="C11" s="149" t="s">
        <v>26</v>
      </c>
      <c r="D11" s="144">
        <f>D10*2</f>
        <v>159.84719010757013</v>
      </c>
      <c r="E11" s="39">
        <f>E10*2</f>
        <v>63.938876043028053</v>
      </c>
      <c r="F11" s="153">
        <f>F10*2</f>
        <v>95.908314064542083</v>
      </c>
      <c r="G11" s="155" t="s">
        <v>26</v>
      </c>
      <c r="H11" s="144">
        <f>H10*2</f>
        <v>22.378606615059816</v>
      </c>
      <c r="I11" s="39">
        <f>I10*2</f>
        <v>6.3938876043028046</v>
      </c>
      <c r="J11" s="39">
        <f>J10*2</f>
        <v>6.3938876043028046</v>
      </c>
      <c r="K11" s="39">
        <f>K10*2</f>
        <v>28.772494219362621</v>
      </c>
    </row>
    <row r="12" spans="1:11" ht="14.4" x14ac:dyDescent="0.3">
      <c r="A12" s="145"/>
      <c r="B12" s="19"/>
      <c r="C12" s="149" t="s">
        <v>27</v>
      </c>
      <c r="D12" s="144">
        <f>D10*3</f>
        <v>239.77078516135521</v>
      </c>
      <c r="E12" s="39">
        <f>E10*3</f>
        <v>95.908314064542083</v>
      </c>
      <c r="F12" s="153">
        <f>F10*3</f>
        <v>143.86247109681312</v>
      </c>
      <c r="G12" s="155" t="s">
        <v>27</v>
      </c>
      <c r="H12" s="144">
        <f>H10*3</f>
        <v>33.56790992258972</v>
      </c>
      <c r="I12" s="39">
        <f>I10*3</f>
        <v>9.5908314064542068</v>
      </c>
      <c r="J12" s="39">
        <f>J10*3</f>
        <v>9.5908314064542068</v>
      </c>
      <c r="K12" s="39">
        <f>K10*3</f>
        <v>43.158741329043934</v>
      </c>
    </row>
    <row r="13" spans="1:11" x14ac:dyDescent="0.2">
      <c r="B13" s="19"/>
      <c r="C13" s="149" t="s">
        <v>28</v>
      </c>
      <c r="D13" s="144">
        <f>D10*6</f>
        <v>479.54157032271041</v>
      </c>
      <c r="E13" s="39">
        <f>E10*6</f>
        <v>191.81662812908417</v>
      </c>
      <c r="F13" s="153">
        <f>F10*6</f>
        <v>287.72494219362625</v>
      </c>
      <c r="G13" s="155" t="s">
        <v>28</v>
      </c>
      <c r="H13" s="144">
        <f>H10*6</f>
        <v>67.135819845179441</v>
      </c>
      <c r="I13" s="39">
        <f>I10*6</f>
        <v>19.181662812908414</v>
      </c>
      <c r="J13" s="39">
        <f>J10*6</f>
        <v>19.181662812908414</v>
      </c>
      <c r="K13" s="39">
        <f>K10*6</f>
        <v>86.317482658087869</v>
      </c>
    </row>
    <row r="14" spans="1:11" x14ac:dyDescent="0.2">
      <c r="A14" s="157"/>
      <c r="B14" s="147"/>
      <c r="C14" s="149" t="s">
        <v>29</v>
      </c>
      <c r="D14" s="144">
        <f>D10*12</f>
        <v>959.08314064542083</v>
      </c>
      <c r="E14" s="39">
        <f>E10*12</f>
        <v>383.63325625816833</v>
      </c>
      <c r="F14" s="153">
        <f>F10*12</f>
        <v>575.4498843872525</v>
      </c>
      <c r="G14" s="155" t="s">
        <v>29</v>
      </c>
      <c r="H14" s="144">
        <f>H10*12</f>
        <v>134.27163969035888</v>
      </c>
      <c r="I14" s="39">
        <f>I10*12</f>
        <v>38.363325625816827</v>
      </c>
      <c r="J14" s="39">
        <f>J10*12</f>
        <v>38.363325625816827</v>
      </c>
      <c r="K14" s="39">
        <f>K10*12</f>
        <v>172.63496531617574</v>
      </c>
    </row>
    <row r="15" spans="1:11" x14ac:dyDescent="0.2">
      <c r="A15" s="157"/>
      <c r="B15" s="158"/>
      <c r="C15" s="160" t="s">
        <v>30</v>
      </c>
      <c r="D15" s="156">
        <f>D10*14</f>
        <v>1118.9303307529908</v>
      </c>
      <c r="E15" s="41">
        <f>E10*14</f>
        <v>447.57213230119635</v>
      </c>
      <c r="F15" s="141">
        <f>F10*14</f>
        <v>671.35819845179458</v>
      </c>
      <c r="G15" s="143" t="s">
        <v>30</v>
      </c>
      <c r="H15" s="156">
        <f>H10*14</f>
        <v>156.6502463054187</v>
      </c>
      <c r="I15" s="41">
        <f>I10*14</f>
        <v>44.757213230119632</v>
      </c>
      <c r="J15" s="41">
        <f>J10*14</f>
        <v>44.757213230119632</v>
      </c>
      <c r="K15" s="41">
        <f>K10*14</f>
        <v>201.40745953553835</v>
      </c>
    </row>
    <row r="16" spans="1:11" x14ac:dyDescent="0.2">
      <c r="A16" s="157"/>
      <c r="B16" s="146"/>
      <c r="C16" s="149" t="s">
        <v>31</v>
      </c>
      <c r="D16" s="144">
        <f>D15*2</f>
        <v>2237.8606615059816</v>
      </c>
      <c r="E16" s="39">
        <f>E15*2</f>
        <v>895.1442646023927</v>
      </c>
      <c r="F16" s="153">
        <f>F15*2</f>
        <v>1342.7163969035892</v>
      </c>
      <c r="G16" s="155" t="s">
        <v>31</v>
      </c>
      <c r="H16" s="144">
        <f>H15*2</f>
        <v>313.30049261083741</v>
      </c>
      <c r="I16" s="39">
        <f>I15*2</f>
        <v>89.514426460239264</v>
      </c>
      <c r="J16" s="39">
        <f>J15*2</f>
        <v>89.514426460239264</v>
      </c>
      <c r="K16" s="39">
        <f>K15*2</f>
        <v>402.8149190710767</v>
      </c>
    </row>
    <row r="17" spans="1:11" x14ac:dyDescent="0.2">
      <c r="B17" s="19"/>
      <c r="C17" s="149" t="s">
        <v>32</v>
      </c>
      <c r="D17" s="144">
        <f>D16+D15</f>
        <v>3356.7909922589724</v>
      </c>
      <c r="E17" s="39">
        <f>E16+E15</f>
        <v>1342.7163969035892</v>
      </c>
      <c r="F17" s="153">
        <f>F16+F15</f>
        <v>2014.0745953553837</v>
      </c>
      <c r="G17" s="155" t="s">
        <v>32</v>
      </c>
      <c r="H17" s="144">
        <f>H16+H15</f>
        <v>469.95073891625611</v>
      </c>
      <c r="I17" s="39">
        <f>I16+I15</f>
        <v>134.27163969035888</v>
      </c>
      <c r="J17" s="39">
        <f>J16+J15</f>
        <v>134.27163969035888</v>
      </c>
      <c r="K17" s="39">
        <f>K16+K15</f>
        <v>604.22237860661505</v>
      </c>
    </row>
    <row r="18" spans="1:11" x14ac:dyDescent="0.2">
      <c r="A18" s="138"/>
      <c r="B18" s="19"/>
      <c r="C18" s="149" t="s">
        <v>33</v>
      </c>
      <c r="D18" s="144">
        <f>D16*2</f>
        <v>4475.7213230119632</v>
      </c>
      <c r="E18" s="39">
        <f>E16+E16</f>
        <v>1790.2885292047854</v>
      </c>
      <c r="F18" s="153">
        <f>F16+F16</f>
        <v>2685.4327938071783</v>
      </c>
      <c r="G18" s="155" t="s">
        <v>33</v>
      </c>
      <c r="H18" s="144">
        <f>H16+H16</f>
        <v>626.60098522167482</v>
      </c>
      <c r="I18" s="39">
        <f>I16+I16</f>
        <v>179.02885292047853</v>
      </c>
      <c r="J18" s="39">
        <f>J16+J16</f>
        <v>179.02885292047853</v>
      </c>
      <c r="K18" s="39">
        <f>K16+K16</f>
        <v>805.6298381421534</v>
      </c>
    </row>
    <row r="19" spans="1:11" x14ac:dyDescent="0.2">
      <c r="A19" s="138"/>
      <c r="B19" s="19"/>
      <c r="C19" s="149" t="s">
        <v>34</v>
      </c>
      <c r="D19" s="144">
        <f>D17+D16</f>
        <v>5594.6516537649541</v>
      </c>
      <c r="E19" s="39">
        <f>E17+E16</f>
        <v>2237.8606615059816</v>
      </c>
      <c r="F19" s="153">
        <f>F16+F17</f>
        <v>3356.7909922589729</v>
      </c>
      <c r="G19" s="155" t="s">
        <v>34</v>
      </c>
      <c r="H19" s="144">
        <f>H17+H16</f>
        <v>783.25123152709352</v>
      </c>
      <c r="I19" s="39">
        <f>I16+I17</f>
        <v>223.78606615059815</v>
      </c>
      <c r="J19" s="39">
        <f>J16+J17</f>
        <v>223.78606615059815</v>
      </c>
      <c r="K19" s="39">
        <f>K18+K15</f>
        <v>1007.0372976776918</v>
      </c>
    </row>
    <row r="20" spans="1:11" x14ac:dyDescent="0.2">
      <c r="A20" s="138"/>
      <c r="B20" s="19"/>
      <c r="C20" s="149" t="s">
        <v>35</v>
      </c>
      <c r="D20" s="144">
        <f>D17*2</f>
        <v>6713.5819845179449</v>
      </c>
      <c r="E20" s="39">
        <f>E17+E17</f>
        <v>2685.4327938071783</v>
      </c>
      <c r="F20" s="153">
        <f>F17+F17</f>
        <v>4028.1491907107675</v>
      </c>
      <c r="G20" s="155" t="s">
        <v>35</v>
      </c>
      <c r="H20" s="144">
        <f>H17+H17</f>
        <v>939.90147783251223</v>
      </c>
      <c r="I20" s="39">
        <f>I17+I17</f>
        <v>268.54327938071776</v>
      </c>
      <c r="J20" s="39">
        <f>J17+J17</f>
        <v>268.54327938071776</v>
      </c>
      <c r="K20" s="39">
        <f>K19+K15</f>
        <v>1208.4447572132301</v>
      </c>
    </row>
    <row r="21" spans="1:11" x14ac:dyDescent="0.2">
      <c r="A21" s="138"/>
      <c r="B21" s="19"/>
      <c r="C21" s="149" t="s">
        <v>36</v>
      </c>
      <c r="D21" s="144">
        <f>D18+D17</f>
        <v>7832.5123152709357</v>
      </c>
      <c r="E21" s="39">
        <f>E18+E17</f>
        <v>3133.0049261083745</v>
      </c>
      <c r="F21" s="153">
        <f>F18+F17</f>
        <v>4699.5073891625616</v>
      </c>
      <c r="G21" s="155" t="s">
        <v>36</v>
      </c>
      <c r="H21" s="144">
        <f>H17+H18</f>
        <v>1096.5517241379309</v>
      </c>
      <c r="I21" s="39">
        <f>I18+I17</f>
        <v>313.30049261083741</v>
      </c>
      <c r="J21" s="39">
        <f>J18+J17</f>
        <v>313.30049261083741</v>
      </c>
      <c r="K21" s="39">
        <f>K20+K15</f>
        <v>1409.8522167487686</v>
      </c>
    </row>
    <row r="22" spans="1:11" x14ac:dyDescent="0.2">
      <c r="A22" s="138"/>
      <c r="B22" s="19"/>
      <c r="C22" s="149" t="s">
        <v>37</v>
      </c>
      <c r="D22" s="144">
        <f>D18+D18</f>
        <v>8951.4426460239265</v>
      </c>
      <c r="E22" s="39">
        <f>E18+E18</f>
        <v>3580.5770584095708</v>
      </c>
      <c r="F22" s="153">
        <f>F18+F18</f>
        <v>5370.8655876143566</v>
      </c>
      <c r="G22" s="155" t="s">
        <v>37</v>
      </c>
      <c r="H22" s="144">
        <f>H18+H18</f>
        <v>1253.2019704433496</v>
      </c>
      <c r="I22" s="39">
        <f>I18+I18</f>
        <v>358.05770584095706</v>
      </c>
      <c r="J22" s="39">
        <f>J18+J18</f>
        <v>358.05770584095706</v>
      </c>
      <c r="K22" s="39">
        <f>K21+K15</f>
        <v>1611.2596762843068</v>
      </c>
    </row>
    <row r="23" spans="1:11" x14ac:dyDescent="0.2">
      <c r="A23" s="138"/>
      <c r="B23" s="19"/>
      <c r="C23" s="149" t="s">
        <v>38</v>
      </c>
      <c r="D23" s="144">
        <f>D18+D19</f>
        <v>10070.372976776918</v>
      </c>
      <c r="E23" s="39">
        <f>E19+E18</f>
        <v>4028.149190710767</v>
      </c>
      <c r="F23" s="153">
        <f>F19+F18</f>
        <v>6042.2237860661517</v>
      </c>
      <c r="G23" s="155" t="s">
        <v>38</v>
      </c>
      <c r="H23" s="144">
        <f>H18+H19</f>
        <v>1409.8522167487683</v>
      </c>
      <c r="I23" s="39">
        <f>I19+I18</f>
        <v>402.8149190710767</v>
      </c>
      <c r="J23" s="39">
        <f>J19+J18</f>
        <v>402.8149190710767</v>
      </c>
      <c r="K23" s="39">
        <f>K22+K15</f>
        <v>1812.667135819845</v>
      </c>
    </row>
    <row r="24" spans="1:11" x14ac:dyDescent="0.2">
      <c r="A24" s="138"/>
      <c r="B24" s="19"/>
      <c r="C24" s="149" t="s">
        <v>39</v>
      </c>
      <c r="D24" s="144">
        <f>D15*10</f>
        <v>11189.303307529908</v>
      </c>
      <c r="E24" s="39">
        <f>E19+E19</f>
        <v>4475.7213230119632</v>
      </c>
      <c r="F24" s="153">
        <f>F19+F19</f>
        <v>6713.5819845179458</v>
      </c>
      <c r="G24" s="155" t="s">
        <v>39</v>
      </c>
      <c r="H24" s="144">
        <f>H19+H19</f>
        <v>1566.502463054187</v>
      </c>
      <c r="I24" s="39">
        <f>I19+I19</f>
        <v>447.57213230119629</v>
      </c>
      <c r="J24" s="39">
        <f>J19+J19</f>
        <v>447.57213230119629</v>
      </c>
      <c r="K24" s="39">
        <f>K23+K15</f>
        <v>2014.0745953553833</v>
      </c>
    </row>
    <row r="25" spans="1:11" x14ac:dyDescent="0.2">
      <c r="A25" s="138"/>
      <c r="B25" s="19"/>
      <c r="C25" s="149" t="s">
        <v>40</v>
      </c>
      <c r="D25" s="144">
        <f>D24*2</f>
        <v>22378.606615059816</v>
      </c>
      <c r="E25" s="39">
        <f>E24*2</f>
        <v>8951.4426460239265</v>
      </c>
      <c r="F25" s="153">
        <f>F24*2</f>
        <v>13427.163969035892</v>
      </c>
      <c r="G25" s="155" t="s">
        <v>40</v>
      </c>
      <c r="H25" s="144">
        <f>H24*2</f>
        <v>3133.0049261083741</v>
      </c>
      <c r="I25" s="39">
        <f>I24*2</f>
        <v>895.14426460239258</v>
      </c>
      <c r="J25" s="39">
        <f>J24*2</f>
        <v>895.14426460239258</v>
      </c>
      <c r="K25" s="39">
        <f>K24*2</f>
        <v>4028.1491907107666</v>
      </c>
    </row>
    <row r="26" spans="1:11" ht="10.8" thickBot="1" x14ac:dyDescent="0.25">
      <c r="A26" s="138"/>
      <c r="B26" s="25"/>
      <c r="C26" s="148" t="s">
        <v>41</v>
      </c>
      <c r="D26" s="144">
        <f>D25+D24</f>
        <v>33567.909922589723</v>
      </c>
      <c r="E26" s="39">
        <f>E25+E24</f>
        <v>13427.16396903589</v>
      </c>
      <c r="F26" s="153">
        <f>F25+F24</f>
        <v>20140.745953553836</v>
      </c>
      <c r="G26" s="154" t="s">
        <v>41</v>
      </c>
      <c r="H26" s="144">
        <f>H25+H24</f>
        <v>4699.5073891625616</v>
      </c>
      <c r="I26" s="39">
        <f>I25+I24</f>
        <v>1342.7163969035889</v>
      </c>
      <c r="J26" s="39">
        <f>J25+J24</f>
        <v>1342.7163969035889</v>
      </c>
      <c r="K26" s="39">
        <f>K25+K24</f>
        <v>6042.2237860661498</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33567.909922589723</v>
      </c>
      <c r="D29" s="51">
        <f>C29/100*4</f>
        <v>1342.7163969035889</v>
      </c>
      <c r="E29" s="51">
        <f>C29/100*5</f>
        <v>1678.3954961294862</v>
      </c>
      <c r="F29" s="51">
        <f>C29/100*6</f>
        <v>2014.0745953553833</v>
      </c>
      <c r="G29" s="51">
        <f>C29/100*7</f>
        <v>2349.7536945812808</v>
      </c>
      <c r="H29" s="51">
        <f>C29/100*8</f>
        <v>2685.4327938071779</v>
      </c>
      <c r="I29" s="51">
        <f>C29/100*9</f>
        <v>3021.1118930330749</v>
      </c>
      <c r="J29" s="51">
        <f>C29/100*10</f>
        <v>3356.7909922589724</v>
      </c>
      <c r="K29" s="52"/>
    </row>
    <row r="30" spans="1:11" x14ac:dyDescent="0.2">
      <c r="A30" s="19"/>
      <c r="B30" s="53" t="s">
        <v>45</v>
      </c>
      <c r="C30" s="54" t="s">
        <v>46</v>
      </c>
      <c r="D30" s="55">
        <f>D15</f>
        <v>1118.9303307529908</v>
      </c>
      <c r="E30" s="55">
        <f>D15</f>
        <v>1118.9303307529908</v>
      </c>
      <c r="F30" s="55">
        <f>D15</f>
        <v>1118.9303307529908</v>
      </c>
      <c r="G30" s="55">
        <f>D15</f>
        <v>1118.9303307529908</v>
      </c>
      <c r="H30" s="55">
        <f>D15</f>
        <v>1118.9303307529908</v>
      </c>
      <c r="I30" s="55">
        <f>D15</f>
        <v>1118.9303307529908</v>
      </c>
      <c r="J30" s="55">
        <f>D15</f>
        <v>1118.9303307529908</v>
      </c>
      <c r="K30" s="52"/>
    </row>
    <row r="31" spans="1:11" x14ac:dyDescent="0.2">
      <c r="A31" s="19"/>
      <c r="B31" s="53" t="s">
        <v>47</v>
      </c>
      <c r="C31" s="56" t="s">
        <v>48</v>
      </c>
      <c r="D31" s="51">
        <f t="shared" ref="D31:J31" si="0">D29-D30</f>
        <v>223.78606615059812</v>
      </c>
      <c r="E31" s="51">
        <f t="shared" si="0"/>
        <v>559.46516537649541</v>
      </c>
      <c r="F31" s="51">
        <f t="shared" si="0"/>
        <v>895.14426460239247</v>
      </c>
      <c r="G31" s="51">
        <f t="shared" si="0"/>
        <v>1230.82336382829</v>
      </c>
      <c r="H31" s="51">
        <f t="shared" si="0"/>
        <v>1566.502463054187</v>
      </c>
      <c r="I31" s="51">
        <f t="shared" si="0"/>
        <v>1902.1815622800841</v>
      </c>
      <c r="J31" s="51">
        <f t="shared" si="0"/>
        <v>2237.8606615059816</v>
      </c>
      <c r="K31" s="52"/>
    </row>
    <row r="32" spans="1:11" ht="10.8" thickBot="1" x14ac:dyDescent="0.25">
      <c r="A32" s="19"/>
      <c r="B32" s="57"/>
      <c r="C32" s="453" t="s">
        <v>161</v>
      </c>
      <c r="D32" s="58">
        <f t="shared" ref="D32:J32" si="1">D31/100*10</f>
        <v>22.378606615059809</v>
      </c>
      <c r="E32" s="58">
        <f t="shared" si="1"/>
        <v>55.946516537649543</v>
      </c>
      <c r="F32" s="58">
        <f t="shared" si="1"/>
        <v>89.514426460239235</v>
      </c>
      <c r="G32" s="58">
        <f t="shared" si="1"/>
        <v>123.082336382829</v>
      </c>
      <c r="H32" s="58">
        <f t="shared" si="1"/>
        <v>156.6502463054187</v>
      </c>
      <c r="I32" s="58">
        <f t="shared" si="1"/>
        <v>190.21815622800841</v>
      </c>
      <c r="J32" s="58">
        <f t="shared" si="1"/>
        <v>223.78606615059817</v>
      </c>
      <c r="K32" s="59"/>
    </row>
    <row r="33" spans="1:11" x14ac:dyDescent="0.2">
      <c r="A33" s="19"/>
      <c r="B33" s="60" t="s">
        <v>50</v>
      </c>
      <c r="C33" s="61" t="s">
        <v>51</v>
      </c>
      <c r="D33" s="62">
        <f t="shared" ref="D33:J36" si="2">D29*30</f>
        <v>40281.491907107666</v>
      </c>
      <c r="E33" s="62">
        <f t="shared" si="2"/>
        <v>50351.864883884584</v>
      </c>
      <c r="F33" s="62">
        <f t="shared" si="2"/>
        <v>60422.237860661495</v>
      </c>
      <c r="G33" s="62">
        <f t="shared" si="2"/>
        <v>70492.61083743842</v>
      </c>
      <c r="H33" s="62">
        <f t="shared" si="2"/>
        <v>80562.983814215331</v>
      </c>
      <c r="I33" s="62">
        <f t="shared" si="2"/>
        <v>90633.356790992242</v>
      </c>
      <c r="J33" s="63">
        <f t="shared" si="2"/>
        <v>100703.72976776917</v>
      </c>
      <c r="K33" s="64"/>
    </row>
    <row r="34" spans="1:11" x14ac:dyDescent="0.2">
      <c r="A34" s="19"/>
      <c r="B34" s="65" t="s">
        <v>50</v>
      </c>
      <c r="C34" s="66" t="s">
        <v>52</v>
      </c>
      <c r="D34" s="67">
        <f t="shared" si="2"/>
        <v>33567.909922589723</v>
      </c>
      <c r="E34" s="67">
        <f t="shared" si="2"/>
        <v>33567.909922589723</v>
      </c>
      <c r="F34" s="67">
        <f t="shared" si="2"/>
        <v>33567.909922589723</v>
      </c>
      <c r="G34" s="67">
        <f t="shared" si="2"/>
        <v>33567.909922589723</v>
      </c>
      <c r="H34" s="67">
        <f t="shared" si="2"/>
        <v>33567.909922589723</v>
      </c>
      <c r="I34" s="67">
        <f t="shared" si="2"/>
        <v>33567.909922589723</v>
      </c>
      <c r="J34" s="68">
        <f t="shared" si="2"/>
        <v>33567.909922589723</v>
      </c>
      <c r="K34" s="69"/>
    </row>
    <row r="35" spans="1:11" x14ac:dyDescent="0.2">
      <c r="A35" s="19"/>
      <c r="B35" s="70" t="s">
        <v>50</v>
      </c>
      <c r="C35" s="71" t="s">
        <v>53</v>
      </c>
      <c r="D35" s="72">
        <f t="shared" si="2"/>
        <v>6713.5819845179431</v>
      </c>
      <c r="E35" s="72">
        <f t="shared" si="2"/>
        <v>16783.954961294861</v>
      </c>
      <c r="F35" s="72">
        <f t="shared" si="2"/>
        <v>26854.327938071772</v>
      </c>
      <c r="G35" s="72">
        <f t="shared" si="2"/>
        <v>36924.700914848698</v>
      </c>
      <c r="H35" s="72">
        <f t="shared" si="2"/>
        <v>46995.073891625609</v>
      </c>
      <c r="I35" s="72">
        <f t="shared" si="2"/>
        <v>57065.44686840252</v>
      </c>
      <c r="J35" s="73">
        <f t="shared" si="2"/>
        <v>67135.819845179445</v>
      </c>
      <c r="K35" s="74"/>
    </row>
    <row r="36" spans="1:11" ht="10.8" thickBot="1" x14ac:dyDescent="0.25">
      <c r="A36" s="19"/>
      <c r="B36" s="75" t="s">
        <v>50</v>
      </c>
      <c r="C36" s="76" t="s">
        <v>49</v>
      </c>
      <c r="D36" s="77">
        <f t="shared" si="2"/>
        <v>671.35819845179424</v>
      </c>
      <c r="E36" s="77">
        <f t="shared" si="2"/>
        <v>1678.3954961294862</v>
      </c>
      <c r="F36" s="77">
        <f t="shared" si="2"/>
        <v>2685.4327938071769</v>
      </c>
      <c r="G36" s="77">
        <f t="shared" si="2"/>
        <v>3692.47009148487</v>
      </c>
      <c r="H36" s="77">
        <f t="shared" si="2"/>
        <v>4699.5073891625616</v>
      </c>
      <c r="I36" s="77">
        <f t="shared" si="2"/>
        <v>5706.5446868402523</v>
      </c>
      <c r="J36" s="77">
        <f t="shared" si="2"/>
        <v>6713.5819845179449</v>
      </c>
      <c r="K36" s="78"/>
    </row>
    <row r="37" spans="1:11" x14ac:dyDescent="0.2">
      <c r="A37" s="6"/>
      <c r="B37" s="79"/>
      <c r="C37" s="80" t="s">
        <v>54</v>
      </c>
      <c r="D37" s="81">
        <f t="shared" ref="D37:J37" si="3">D31</f>
        <v>223.78606615059812</v>
      </c>
      <c r="E37" s="81">
        <f t="shared" si="3"/>
        <v>559.46516537649541</v>
      </c>
      <c r="F37" s="81">
        <f t="shared" si="3"/>
        <v>895.14426460239247</v>
      </c>
      <c r="G37" s="81">
        <f t="shared" si="3"/>
        <v>1230.82336382829</v>
      </c>
      <c r="H37" s="81">
        <f t="shared" si="3"/>
        <v>1566.502463054187</v>
      </c>
      <c r="I37" s="81">
        <f t="shared" si="3"/>
        <v>1902.1815622800841</v>
      </c>
      <c r="J37" s="81">
        <f t="shared" si="3"/>
        <v>2237.8606615059816</v>
      </c>
      <c r="K37" s="82"/>
    </row>
    <row r="38" spans="1:11" ht="11.4" x14ac:dyDescent="0.2">
      <c r="A38" s="11"/>
      <c r="B38" s="83"/>
      <c r="C38" s="84" t="s">
        <v>55</v>
      </c>
      <c r="D38" s="85">
        <f t="shared" ref="D38:J38" si="4">D37/100*20</f>
        <v>44.757213230119618</v>
      </c>
      <c r="E38" s="86">
        <f t="shared" si="4"/>
        <v>111.89303307529909</v>
      </c>
      <c r="F38" s="86">
        <f t="shared" si="4"/>
        <v>179.02885292047847</v>
      </c>
      <c r="G38" s="86">
        <f t="shared" si="4"/>
        <v>246.164672765658</v>
      </c>
      <c r="H38" s="86">
        <f t="shared" si="4"/>
        <v>313.30049261083741</v>
      </c>
      <c r="I38" s="86">
        <f t="shared" si="4"/>
        <v>380.43631245601682</v>
      </c>
      <c r="J38" s="86">
        <f t="shared" si="4"/>
        <v>447.57213230119635</v>
      </c>
      <c r="K38" s="82"/>
    </row>
    <row r="39" spans="1:11" ht="13.2" x14ac:dyDescent="0.25">
      <c r="A39" s="19"/>
      <c r="B39" s="87"/>
      <c r="C39" s="88" t="s">
        <v>56</v>
      </c>
      <c r="D39" s="85">
        <f t="shared" ref="D39:J39" si="5">D37/100*40</f>
        <v>89.514426460239235</v>
      </c>
      <c r="E39" s="86">
        <f t="shared" si="5"/>
        <v>223.78606615059817</v>
      </c>
      <c r="F39" s="86">
        <f t="shared" si="5"/>
        <v>358.05770584095694</v>
      </c>
      <c r="G39" s="86">
        <f t="shared" si="5"/>
        <v>492.32934553131599</v>
      </c>
      <c r="H39" s="86">
        <f t="shared" si="5"/>
        <v>626.60098522167482</v>
      </c>
      <c r="I39" s="86">
        <f t="shared" si="5"/>
        <v>760.87262491203364</v>
      </c>
      <c r="J39" s="86">
        <f t="shared" si="5"/>
        <v>895.1442646023927</v>
      </c>
      <c r="K39" s="82"/>
    </row>
    <row r="40" spans="1:11" ht="11.4" x14ac:dyDescent="0.2">
      <c r="A40" s="19"/>
      <c r="B40" s="89"/>
      <c r="C40" s="84" t="s">
        <v>57</v>
      </c>
      <c r="D40" s="85">
        <f t="shared" ref="D40:J40" si="6">D37/100*40</f>
        <v>89.514426460239235</v>
      </c>
      <c r="E40" s="86">
        <f t="shared" si="6"/>
        <v>223.78606615059817</v>
      </c>
      <c r="F40" s="86">
        <f t="shared" si="6"/>
        <v>358.05770584095694</v>
      </c>
      <c r="G40" s="86">
        <f t="shared" si="6"/>
        <v>492.32934553131599</v>
      </c>
      <c r="H40" s="86">
        <f t="shared" si="6"/>
        <v>626.60098522167482</v>
      </c>
      <c r="I40" s="86">
        <f t="shared" si="6"/>
        <v>760.87262491203364</v>
      </c>
      <c r="J40" s="86">
        <f t="shared" si="6"/>
        <v>895.1442646023927</v>
      </c>
      <c r="K40" s="82"/>
    </row>
    <row r="41" spans="1:11" s="96" customFormat="1" ht="11.4" x14ac:dyDescent="0.2">
      <c r="A41" s="90"/>
      <c r="B41" s="91"/>
      <c r="C41" s="92" t="s">
        <v>58</v>
      </c>
      <c r="D41" s="93">
        <f>D37/100*4</f>
        <v>8.9514426460239243</v>
      </c>
      <c r="E41" s="94">
        <f>E37/100*5</f>
        <v>27.973258268824772</v>
      </c>
      <c r="F41" s="94">
        <f>F37/100*6</f>
        <v>53.708655876143546</v>
      </c>
      <c r="G41" s="94">
        <f>F37/100*7</f>
        <v>62.660098522167473</v>
      </c>
      <c r="H41" s="94">
        <f>F37/100*8</f>
        <v>71.611541168191394</v>
      </c>
      <c r="I41" s="94">
        <f>F37/100*9</f>
        <v>80.562983814215315</v>
      </c>
      <c r="J41" s="94">
        <f>F37/100*10</f>
        <v>89.514426460239235</v>
      </c>
      <c r="K41" s="95"/>
    </row>
    <row r="42" spans="1:11" ht="11.4" x14ac:dyDescent="0.2">
      <c r="A42" s="19"/>
      <c r="B42" s="89"/>
      <c r="C42" s="97" t="s">
        <v>59</v>
      </c>
      <c r="D42" s="98">
        <f t="shared" ref="D42:J42" si="7">D37+D41</f>
        <v>232.73750879662205</v>
      </c>
      <c r="E42" s="99">
        <f t="shared" si="7"/>
        <v>587.4384236453202</v>
      </c>
      <c r="F42" s="99">
        <f t="shared" si="7"/>
        <v>948.85292047853602</v>
      </c>
      <c r="G42" s="99">
        <f t="shared" si="7"/>
        <v>1293.4834623504576</v>
      </c>
      <c r="H42" s="99">
        <f t="shared" si="7"/>
        <v>1638.1140042223785</v>
      </c>
      <c r="I42" s="99">
        <f t="shared" si="7"/>
        <v>1982.7445460942995</v>
      </c>
      <c r="J42" s="99">
        <f t="shared" si="7"/>
        <v>2327.3750879662207</v>
      </c>
      <c r="K42" s="100"/>
    </row>
    <row r="43" spans="1:11" ht="11.4" x14ac:dyDescent="0.2">
      <c r="A43" s="19"/>
      <c r="B43" s="101"/>
      <c r="C43" s="102" t="s">
        <v>60</v>
      </c>
      <c r="D43" s="103">
        <f>D35*D28</f>
        <v>268.54327938071771</v>
      </c>
      <c r="E43" s="103">
        <f t="shared" ref="E43:J43" si="8">E35*E28</f>
        <v>839.19774806474311</v>
      </c>
      <c r="F43" s="103">
        <f t="shared" si="8"/>
        <v>1611.2596762843064</v>
      </c>
      <c r="G43" s="103">
        <f t="shared" si="8"/>
        <v>2584.729064039409</v>
      </c>
      <c r="H43" s="103">
        <f t="shared" si="8"/>
        <v>3759.6059113300489</v>
      </c>
      <c r="I43" s="103">
        <f t="shared" si="8"/>
        <v>5135.8902181562262</v>
      </c>
      <c r="J43" s="103">
        <f t="shared" si="8"/>
        <v>6713.5819845179449</v>
      </c>
      <c r="K43" s="104"/>
    </row>
    <row r="44" spans="1:11" ht="11.4" x14ac:dyDescent="0.2">
      <c r="A44" s="19"/>
      <c r="B44" s="101"/>
      <c r="C44" s="102" t="s">
        <v>61</v>
      </c>
      <c r="D44" s="105">
        <f>D35+D43</f>
        <v>6982.1252638986607</v>
      </c>
      <c r="E44" s="105">
        <f t="shared" ref="E44:J44" si="9">E35+E43</f>
        <v>17623.152709359605</v>
      </c>
      <c r="F44" s="105">
        <f t="shared" si="9"/>
        <v>28465.587614356078</v>
      </c>
      <c r="G44" s="105">
        <f t="shared" si="9"/>
        <v>39509.429978888104</v>
      </c>
      <c r="H44" s="105">
        <f t="shared" si="9"/>
        <v>50754.679802955659</v>
      </c>
      <c r="I44" s="105">
        <f t="shared" si="9"/>
        <v>62201.337086558749</v>
      </c>
      <c r="J44" s="105">
        <f t="shared" si="9"/>
        <v>73849.401829697395</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79.923595053785064</v>
      </c>
      <c r="F46" s="114">
        <f>E46*C7</f>
        <v>1118.9303307529908</v>
      </c>
      <c r="G46" s="115"/>
      <c r="H46" s="114">
        <f>F46*C8</f>
        <v>33567.909922589723</v>
      </c>
      <c r="I46" s="116">
        <f>E26</f>
        <v>13427.16396903589</v>
      </c>
      <c r="J46" s="117">
        <f>F26</f>
        <v>20140.745953553836</v>
      </c>
      <c r="K46" s="19"/>
    </row>
    <row r="47" spans="1:11" ht="13.8" thickBot="1" x14ac:dyDescent="0.3">
      <c r="A47" s="118" t="str">
        <f t="shared" ref="A47:B49" si="10">A6</f>
        <v>Per Month /US$</v>
      </c>
      <c r="B47" s="119">
        <f t="shared" si="10"/>
        <v>113.57142857142857</v>
      </c>
      <c r="C47" s="27">
        <v>1</v>
      </c>
      <c r="D47" s="120"/>
      <c r="E47" s="121"/>
      <c r="F47" s="121"/>
      <c r="G47" s="122"/>
      <c r="H47" s="123" t="s">
        <v>11</v>
      </c>
      <c r="I47" s="124" t="s">
        <v>20</v>
      </c>
      <c r="J47" s="124" t="s">
        <v>13</v>
      </c>
      <c r="K47" s="25"/>
    </row>
    <row r="48" spans="1:11" ht="13.8" thickBot="1" x14ac:dyDescent="0.3">
      <c r="A48" s="118" t="str">
        <f t="shared" si="10"/>
        <v>Per Year /US$</v>
      </c>
      <c r="B48" s="119">
        <f t="shared" si="10"/>
        <v>1590</v>
      </c>
      <c r="C48" s="27">
        <v>14</v>
      </c>
      <c r="D48" s="125"/>
      <c r="E48" s="126"/>
      <c r="F48" s="126"/>
      <c r="G48" s="126"/>
      <c r="H48" s="127"/>
      <c r="I48" s="127"/>
      <c r="J48" s="127"/>
      <c r="K48" s="44"/>
    </row>
    <row r="49" spans="1:11" ht="13.8" thickBot="1" x14ac:dyDescent="0.3">
      <c r="A49" s="118" t="str">
        <f t="shared" si="10"/>
        <v>Per 30 Years /US$</v>
      </c>
      <c r="B49" s="119">
        <f t="shared" si="10"/>
        <v>47700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47.954157032271041</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14.386247109681312</v>
      </c>
      <c r="E52" s="39">
        <f>F10/100*15</f>
        <v>7.193123554840656</v>
      </c>
      <c r="F52" s="39">
        <f>F10/100*10</f>
        <v>4.7954157032271034</v>
      </c>
      <c r="G52" s="39">
        <f>F10/100*15</f>
        <v>7.193123554840656</v>
      </c>
      <c r="H52" s="39">
        <f>F10/100*8</f>
        <v>3.8363325625816831</v>
      </c>
      <c r="I52" s="39">
        <f>F10/100*6</f>
        <v>2.8772494219362623</v>
      </c>
      <c r="J52" s="39">
        <f>F10/100*6</f>
        <v>2.8772494219362623</v>
      </c>
      <c r="K52" s="39">
        <f>F10/100*10</f>
        <v>4.7954157032271034</v>
      </c>
    </row>
    <row r="53" spans="1:11" x14ac:dyDescent="0.2">
      <c r="A53" s="138"/>
      <c r="B53" s="139"/>
      <c r="C53" s="38" t="s">
        <v>26</v>
      </c>
      <c r="D53" s="39">
        <f t="shared" ref="D53:K53" si="11">D52*2</f>
        <v>28.772494219362624</v>
      </c>
      <c r="E53" s="39">
        <f t="shared" si="11"/>
        <v>14.386247109681312</v>
      </c>
      <c r="F53" s="39">
        <f t="shared" si="11"/>
        <v>9.5908314064542068</v>
      </c>
      <c r="G53" s="39">
        <f t="shared" si="11"/>
        <v>14.386247109681312</v>
      </c>
      <c r="H53" s="39">
        <f t="shared" si="11"/>
        <v>7.6726651251633662</v>
      </c>
      <c r="I53" s="39">
        <f t="shared" si="11"/>
        <v>5.7544988438725246</v>
      </c>
      <c r="J53" s="39">
        <f t="shared" si="11"/>
        <v>5.7544988438725246</v>
      </c>
      <c r="K53" s="39">
        <f t="shared" si="11"/>
        <v>9.5908314064542068</v>
      </c>
    </row>
    <row r="54" spans="1:11" x14ac:dyDescent="0.2">
      <c r="A54" s="138"/>
      <c r="B54" s="139"/>
      <c r="C54" s="38" t="s">
        <v>27</v>
      </c>
      <c r="D54" s="39">
        <f t="shared" ref="D54:K54" si="12">D52*3</f>
        <v>43.158741329043934</v>
      </c>
      <c r="E54" s="39">
        <f t="shared" si="12"/>
        <v>21.579370664521967</v>
      </c>
      <c r="F54" s="39">
        <f t="shared" si="12"/>
        <v>14.38624710968131</v>
      </c>
      <c r="G54" s="39">
        <f t="shared" si="12"/>
        <v>21.579370664521967</v>
      </c>
      <c r="H54" s="39">
        <f t="shared" si="12"/>
        <v>11.508997687745049</v>
      </c>
      <c r="I54" s="39">
        <f t="shared" si="12"/>
        <v>8.6317482658087865</v>
      </c>
      <c r="J54" s="39">
        <f t="shared" si="12"/>
        <v>8.6317482658087865</v>
      </c>
      <c r="K54" s="39">
        <f t="shared" si="12"/>
        <v>14.38624710968131</v>
      </c>
    </row>
    <row r="55" spans="1:11" x14ac:dyDescent="0.2">
      <c r="A55" s="138"/>
      <c r="B55" s="139"/>
      <c r="C55" s="38" t="s">
        <v>28</v>
      </c>
      <c r="D55" s="39">
        <f t="shared" ref="D55:K55" si="13">D52*6</f>
        <v>86.317482658087869</v>
      </c>
      <c r="E55" s="39">
        <f t="shared" si="13"/>
        <v>43.158741329043934</v>
      </c>
      <c r="F55" s="39">
        <f t="shared" si="13"/>
        <v>28.772494219362621</v>
      </c>
      <c r="G55" s="39">
        <f t="shared" si="13"/>
        <v>43.158741329043934</v>
      </c>
      <c r="H55" s="39">
        <f t="shared" si="13"/>
        <v>23.017995375490099</v>
      </c>
      <c r="I55" s="39">
        <f t="shared" si="13"/>
        <v>17.263496531617573</v>
      </c>
      <c r="J55" s="39">
        <f t="shared" si="13"/>
        <v>17.263496531617573</v>
      </c>
      <c r="K55" s="39">
        <f t="shared" si="13"/>
        <v>28.772494219362621</v>
      </c>
    </row>
    <row r="56" spans="1:11" x14ac:dyDescent="0.2">
      <c r="A56" s="138"/>
      <c r="B56" s="139"/>
      <c r="C56" s="38" t="s">
        <v>29</v>
      </c>
      <c r="D56" s="39">
        <f t="shared" ref="D56:K56" si="14">D52*12</f>
        <v>172.63496531617574</v>
      </c>
      <c r="E56" s="39">
        <f t="shared" si="14"/>
        <v>86.317482658087869</v>
      </c>
      <c r="F56" s="39">
        <f t="shared" si="14"/>
        <v>57.544988438725241</v>
      </c>
      <c r="G56" s="39">
        <f t="shared" si="14"/>
        <v>86.317482658087869</v>
      </c>
      <c r="H56" s="39">
        <f t="shared" si="14"/>
        <v>46.035990750980197</v>
      </c>
      <c r="I56" s="39">
        <f t="shared" si="14"/>
        <v>34.526993063235146</v>
      </c>
      <c r="J56" s="39">
        <f t="shared" si="14"/>
        <v>34.526993063235146</v>
      </c>
      <c r="K56" s="39">
        <f t="shared" si="14"/>
        <v>57.544988438725241</v>
      </c>
    </row>
    <row r="57" spans="1:11" x14ac:dyDescent="0.2">
      <c r="A57" s="138"/>
      <c r="B57" s="139"/>
      <c r="C57" s="40" t="s">
        <v>30</v>
      </c>
      <c r="D57" s="140">
        <f t="shared" ref="D57:K57" si="15">D52*14</f>
        <v>201.40745953553838</v>
      </c>
      <c r="E57" s="140">
        <f t="shared" si="15"/>
        <v>100.70372976776919</v>
      </c>
      <c r="F57" s="140">
        <f t="shared" si="15"/>
        <v>67.135819845179441</v>
      </c>
      <c r="G57" s="140">
        <f t="shared" si="15"/>
        <v>100.70372976776919</v>
      </c>
      <c r="H57" s="140">
        <f t="shared" si="15"/>
        <v>53.708655876143567</v>
      </c>
      <c r="I57" s="140">
        <f t="shared" si="15"/>
        <v>40.281491907107672</v>
      </c>
      <c r="J57" s="140">
        <f t="shared" si="15"/>
        <v>40.281491907107672</v>
      </c>
      <c r="K57" s="140">
        <f t="shared" si="15"/>
        <v>67.135819845179441</v>
      </c>
    </row>
    <row r="58" spans="1:11" x14ac:dyDescent="0.2">
      <c r="A58" s="138"/>
      <c r="B58" s="139"/>
      <c r="C58" s="38" t="s">
        <v>31</v>
      </c>
      <c r="D58" s="39">
        <f t="shared" ref="D58:K58" si="16">D57*2</f>
        <v>402.81491907107676</v>
      </c>
      <c r="E58" s="39">
        <f t="shared" si="16"/>
        <v>201.40745953553838</v>
      </c>
      <c r="F58" s="39">
        <f t="shared" si="16"/>
        <v>134.27163969035888</v>
      </c>
      <c r="G58" s="39">
        <f t="shared" si="16"/>
        <v>201.40745953553838</v>
      </c>
      <c r="H58" s="39">
        <f t="shared" si="16"/>
        <v>107.41731175228713</v>
      </c>
      <c r="I58" s="39">
        <f t="shared" si="16"/>
        <v>80.562983814215343</v>
      </c>
      <c r="J58" s="39">
        <f t="shared" si="16"/>
        <v>80.562983814215343</v>
      </c>
      <c r="K58" s="39">
        <f t="shared" si="16"/>
        <v>134.27163969035888</v>
      </c>
    </row>
    <row r="59" spans="1:11" x14ac:dyDescent="0.2">
      <c r="A59" s="138"/>
      <c r="B59" s="139"/>
      <c r="C59" s="38" t="s">
        <v>32</v>
      </c>
      <c r="D59" s="39">
        <f t="shared" ref="D59:K59" si="17">D58+D57</f>
        <v>604.22237860661517</v>
      </c>
      <c r="E59" s="39">
        <f t="shared" si="17"/>
        <v>302.11118930330758</v>
      </c>
      <c r="F59" s="39">
        <f t="shared" si="17"/>
        <v>201.40745953553832</v>
      </c>
      <c r="G59" s="39">
        <f t="shared" si="17"/>
        <v>302.11118930330758</v>
      </c>
      <c r="H59" s="39">
        <f t="shared" si="17"/>
        <v>161.12596762843071</v>
      </c>
      <c r="I59" s="39">
        <f t="shared" si="17"/>
        <v>120.84447572132302</v>
      </c>
      <c r="J59" s="39">
        <f t="shared" si="17"/>
        <v>120.84447572132302</v>
      </c>
      <c r="K59" s="39">
        <f t="shared" si="17"/>
        <v>201.40745953553832</v>
      </c>
    </row>
    <row r="60" spans="1:11" x14ac:dyDescent="0.2">
      <c r="A60" s="138"/>
      <c r="B60" s="139"/>
      <c r="C60" s="38" t="s">
        <v>33</v>
      </c>
      <c r="D60" s="39">
        <f>D58+D58</f>
        <v>805.62983814215352</v>
      </c>
      <c r="E60" s="39">
        <f t="shared" ref="E60:K60" si="18">E59+E57</f>
        <v>402.81491907107676</v>
      </c>
      <c r="F60" s="39">
        <f t="shared" si="18"/>
        <v>268.54327938071776</v>
      </c>
      <c r="G60" s="39">
        <f t="shared" si="18"/>
        <v>402.81491907107676</v>
      </c>
      <c r="H60" s="39">
        <f t="shared" si="18"/>
        <v>214.83462350457427</v>
      </c>
      <c r="I60" s="39">
        <f t="shared" si="18"/>
        <v>161.12596762843069</v>
      </c>
      <c r="J60" s="39">
        <f t="shared" si="18"/>
        <v>161.12596762843069</v>
      </c>
      <c r="K60" s="39">
        <f t="shared" si="18"/>
        <v>268.54327938071776</v>
      </c>
    </row>
    <row r="61" spans="1:11" x14ac:dyDescent="0.2">
      <c r="A61" s="138"/>
      <c r="B61" s="139"/>
      <c r="C61" s="38" t="s">
        <v>34</v>
      </c>
      <c r="D61" s="39">
        <f>D59+D58</f>
        <v>1007.0372976776919</v>
      </c>
      <c r="E61" s="39">
        <f t="shared" ref="E61:K61" si="19">E60+E57</f>
        <v>503.51864883884593</v>
      </c>
      <c r="F61" s="39">
        <f t="shared" si="19"/>
        <v>335.67909922589718</v>
      </c>
      <c r="G61" s="39">
        <f t="shared" si="19"/>
        <v>503.51864883884593</v>
      </c>
      <c r="H61" s="39">
        <f t="shared" si="19"/>
        <v>268.54327938071782</v>
      </c>
      <c r="I61" s="39">
        <f t="shared" si="19"/>
        <v>201.40745953553835</v>
      </c>
      <c r="J61" s="39">
        <f t="shared" si="19"/>
        <v>201.40745953553835</v>
      </c>
      <c r="K61" s="39">
        <f t="shared" si="19"/>
        <v>335.67909922589718</v>
      </c>
    </row>
    <row r="62" spans="1:11" x14ac:dyDescent="0.2">
      <c r="A62" s="138"/>
      <c r="B62" s="139"/>
      <c r="C62" s="38" t="s">
        <v>35</v>
      </c>
      <c r="D62" s="39">
        <f>D59+D59</f>
        <v>1208.4447572132303</v>
      </c>
      <c r="E62" s="39">
        <f t="shared" ref="E62:K62" si="20">E61+E57</f>
        <v>604.22237860661517</v>
      </c>
      <c r="F62" s="39">
        <f t="shared" si="20"/>
        <v>402.81491907107659</v>
      </c>
      <c r="G62" s="39">
        <f t="shared" si="20"/>
        <v>604.22237860661517</v>
      </c>
      <c r="H62" s="39">
        <f t="shared" si="20"/>
        <v>322.25193525686137</v>
      </c>
      <c r="I62" s="39">
        <f t="shared" si="20"/>
        <v>241.68895144264602</v>
      </c>
      <c r="J62" s="39">
        <f t="shared" si="20"/>
        <v>241.68895144264602</v>
      </c>
      <c r="K62" s="39">
        <f t="shared" si="20"/>
        <v>402.81491907107659</v>
      </c>
    </row>
    <row r="63" spans="1:11" x14ac:dyDescent="0.2">
      <c r="A63" s="138"/>
      <c r="B63" s="139"/>
      <c r="C63" s="38" t="s">
        <v>36</v>
      </c>
      <c r="D63" s="39">
        <f>D59+D60</f>
        <v>1409.8522167487686</v>
      </c>
      <c r="E63" s="39">
        <f t="shared" ref="E63:K63" si="21">E62+E57</f>
        <v>704.9261083743844</v>
      </c>
      <c r="F63" s="39">
        <f t="shared" si="21"/>
        <v>469.950738916256</v>
      </c>
      <c r="G63" s="39">
        <f t="shared" si="21"/>
        <v>704.9261083743844</v>
      </c>
      <c r="H63" s="39">
        <f t="shared" si="21"/>
        <v>375.96059113300493</v>
      </c>
      <c r="I63" s="39">
        <f t="shared" si="21"/>
        <v>281.97044334975368</v>
      </c>
      <c r="J63" s="39">
        <f t="shared" si="21"/>
        <v>281.97044334975368</v>
      </c>
      <c r="K63" s="39">
        <f t="shared" si="21"/>
        <v>469.950738916256</v>
      </c>
    </row>
    <row r="64" spans="1:11" x14ac:dyDescent="0.2">
      <c r="A64" s="138"/>
      <c r="B64" s="139"/>
      <c r="C64" s="38" t="s">
        <v>37</v>
      </c>
      <c r="D64" s="39">
        <f t="shared" ref="D64:K64" si="22">D63+D57</f>
        <v>1611.259676284307</v>
      </c>
      <c r="E64" s="39">
        <f t="shared" si="22"/>
        <v>805.62983814215363</v>
      </c>
      <c r="F64" s="39">
        <f t="shared" si="22"/>
        <v>537.08655876143541</v>
      </c>
      <c r="G64" s="39">
        <f t="shared" si="22"/>
        <v>805.62983814215363</v>
      </c>
      <c r="H64" s="39">
        <f t="shared" si="22"/>
        <v>429.66924700914848</v>
      </c>
      <c r="I64" s="39">
        <f t="shared" si="22"/>
        <v>322.25193525686137</v>
      </c>
      <c r="J64" s="39">
        <f t="shared" si="22"/>
        <v>322.25193525686137</v>
      </c>
      <c r="K64" s="39">
        <f t="shared" si="22"/>
        <v>537.08655876143541</v>
      </c>
    </row>
    <row r="65" spans="1:11" x14ac:dyDescent="0.2">
      <c r="A65" s="138"/>
      <c r="B65" s="139"/>
      <c r="C65" s="38" t="s">
        <v>38</v>
      </c>
      <c r="D65" s="39">
        <f t="shared" ref="D65:K65" si="23">D64+D57</f>
        <v>1812.6671358198455</v>
      </c>
      <c r="E65" s="39">
        <f t="shared" si="23"/>
        <v>906.33356790992286</v>
      </c>
      <c r="F65" s="39">
        <f t="shared" si="23"/>
        <v>604.22237860661483</v>
      </c>
      <c r="G65" s="39">
        <f t="shared" si="23"/>
        <v>906.33356790992286</v>
      </c>
      <c r="H65" s="39">
        <f t="shared" si="23"/>
        <v>483.37790288529203</v>
      </c>
      <c r="I65" s="39">
        <f t="shared" si="23"/>
        <v>362.53342716396907</v>
      </c>
      <c r="J65" s="39">
        <f t="shared" si="23"/>
        <v>362.53342716396907</v>
      </c>
      <c r="K65" s="39">
        <f t="shared" si="23"/>
        <v>604.22237860661483</v>
      </c>
    </row>
    <row r="66" spans="1:11" x14ac:dyDescent="0.2">
      <c r="A66" s="138"/>
      <c r="B66" s="139"/>
      <c r="C66" s="38" t="s">
        <v>39</v>
      </c>
      <c r="D66" s="39">
        <f t="shared" ref="D66:K66" si="24">D65+D57</f>
        <v>2014.074595355384</v>
      </c>
      <c r="E66" s="39">
        <f t="shared" si="24"/>
        <v>1007.0372976776921</v>
      </c>
      <c r="F66" s="39">
        <f t="shared" si="24"/>
        <v>671.35819845179424</v>
      </c>
      <c r="G66" s="39">
        <f t="shared" si="24"/>
        <v>1007.0372976776921</v>
      </c>
      <c r="H66" s="39">
        <f t="shared" si="24"/>
        <v>537.08655876143564</v>
      </c>
      <c r="I66" s="39">
        <f t="shared" si="24"/>
        <v>402.81491907107676</v>
      </c>
      <c r="J66" s="39">
        <f t="shared" si="24"/>
        <v>402.81491907107676</v>
      </c>
      <c r="K66" s="39">
        <f t="shared" si="24"/>
        <v>671.35819845179424</v>
      </c>
    </row>
    <row r="67" spans="1:11" x14ac:dyDescent="0.2">
      <c r="A67" s="138"/>
      <c r="B67" s="139"/>
      <c r="C67" s="38" t="s">
        <v>40</v>
      </c>
      <c r="D67" s="39">
        <f t="shared" ref="D67:K67" si="25">D66*2</f>
        <v>4028.1491907107679</v>
      </c>
      <c r="E67" s="39">
        <f t="shared" si="25"/>
        <v>2014.0745953553842</v>
      </c>
      <c r="F67" s="39">
        <f t="shared" si="25"/>
        <v>1342.7163969035885</v>
      </c>
      <c r="G67" s="39">
        <f t="shared" si="25"/>
        <v>2014.0745953553842</v>
      </c>
      <c r="H67" s="39">
        <f t="shared" si="25"/>
        <v>1074.1731175228713</v>
      </c>
      <c r="I67" s="39">
        <f t="shared" si="25"/>
        <v>805.62983814215352</v>
      </c>
      <c r="J67" s="39">
        <f t="shared" si="25"/>
        <v>805.62983814215352</v>
      </c>
      <c r="K67" s="39">
        <f t="shared" si="25"/>
        <v>1342.7163969035885</v>
      </c>
    </row>
    <row r="68" spans="1:11" x14ac:dyDescent="0.2">
      <c r="A68" s="130"/>
      <c r="B68" s="106"/>
      <c r="C68" s="42" t="s">
        <v>41</v>
      </c>
      <c r="D68" s="39">
        <f t="shared" ref="D68:K68" si="26">D67+D66</f>
        <v>6042.2237860661517</v>
      </c>
      <c r="E68" s="39">
        <f t="shared" si="26"/>
        <v>3021.1118930330763</v>
      </c>
      <c r="F68" s="39">
        <f t="shared" si="26"/>
        <v>2014.0745953553828</v>
      </c>
      <c r="G68" s="39">
        <f t="shared" si="26"/>
        <v>3021.1118930330763</v>
      </c>
      <c r="H68" s="39">
        <f t="shared" si="26"/>
        <v>1611.2596762843068</v>
      </c>
      <c r="I68" s="39">
        <f t="shared" si="26"/>
        <v>1208.4447572132303</v>
      </c>
      <c r="J68" s="39">
        <f t="shared" si="26"/>
        <v>1208.4447572132303</v>
      </c>
      <c r="K68" s="39">
        <f t="shared" si="26"/>
        <v>2014.0745953553828</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115"/>
  <sheetViews>
    <sheetView topLeftCell="A5" workbookViewId="0">
      <selection activeCell="C32" sqref="C32"/>
    </sheetView>
  </sheetViews>
  <sheetFormatPr defaultColWidth="9" defaultRowHeight="10.199999999999999" x14ac:dyDescent="0.2"/>
  <cols>
    <col min="1" max="1" width="19.8867187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Republic of the Congo</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4.4" x14ac:dyDescent="0.3">
      <c r="A4" s="202" t="s">
        <v>106</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79.521463757916962</v>
      </c>
      <c r="F5" s="15">
        <f>E5*14</f>
        <v>1113.3004926108374</v>
      </c>
      <c r="G5" s="16">
        <v>1</v>
      </c>
      <c r="H5" s="15">
        <f>F5*30</f>
        <v>33399.014778325123</v>
      </c>
      <c r="I5" s="17">
        <f>E26</f>
        <v>13359.605911330049</v>
      </c>
      <c r="J5" s="18">
        <f>F26</f>
        <v>20039.408866995076</v>
      </c>
      <c r="K5" s="19"/>
    </row>
    <row r="6" spans="1:11" ht="13.2" x14ac:dyDescent="0.25">
      <c r="A6" s="151" t="s">
        <v>9</v>
      </c>
      <c r="B6" s="159">
        <f>D5*C6</f>
        <v>113</v>
      </c>
      <c r="C6" s="233">
        <f>B7/C7</f>
        <v>113</v>
      </c>
      <c r="D6" s="20" t="s">
        <v>10</v>
      </c>
      <c r="E6" s="21"/>
      <c r="F6" s="21"/>
      <c r="G6" s="22">
        <v>39706</v>
      </c>
      <c r="H6" s="23" t="s">
        <v>11</v>
      </c>
      <c r="I6" s="24" t="s">
        <v>12</v>
      </c>
      <c r="J6" s="24" t="s">
        <v>13</v>
      </c>
      <c r="K6" s="25"/>
    </row>
    <row r="7" spans="1:11" ht="14.4" x14ac:dyDescent="0.3">
      <c r="A7" s="162" t="s">
        <v>14</v>
      </c>
      <c r="B7" s="26">
        <v>1582</v>
      </c>
      <c r="C7" s="27">
        <v>14</v>
      </c>
      <c r="D7"/>
      <c r="E7" s="28"/>
      <c r="F7"/>
      <c r="G7" s="29">
        <v>1.421</v>
      </c>
      <c r="H7"/>
      <c r="I7" s="30"/>
      <c r="J7"/>
      <c r="K7" s="31"/>
    </row>
    <row r="8" spans="1:11" ht="13.8" thickBot="1" x14ac:dyDescent="0.3">
      <c r="A8" s="150" t="s">
        <v>15</v>
      </c>
      <c r="B8" s="32">
        <f>B7*C8</f>
        <v>47460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79.521463757916962</v>
      </c>
      <c r="E10" s="39">
        <f>D10/100*40</f>
        <v>31.808585503166785</v>
      </c>
      <c r="F10" s="153">
        <f>D10/100*60</f>
        <v>47.71287825475018</v>
      </c>
      <c r="G10" s="155" t="s">
        <v>25</v>
      </c>
      <c r="H10" s="144">
        <f>E10/100*35</f>
        <v>11.133004926108375</v>
      </c>
      <c r="I10" s="39">
        <f>E10/100*10</f>
        <v>3.1808585503166786</v>
      </c>
      <c r="J10" s="39">
        <f>E10/100*10</f>
        <v>3.1808585503166786</v>
      </c>
      <c r="K10" s="39">
        <f>E10/100*45</f>
        <v>14.313863476425054</v>
      </c>
    </row>
    <row r="11" spans="1:11" x14ac:dyDescent="0.2">
      <c r="B11" s="19"/>
      <c r="C11" s="149" t="s">
        <v>26</v>
      </c>
      <c r="D11" s="144">
        <f>D10*2</f>
        <v>159.04292751583392</v>
      </c>
      <c r="E11" s="39">
        <f>E10*2</f>
        <v>63.617171006333571</v>
      </c>
      <c r="F11" s="153">
        <f>F10*2</f>
        <v>95.42575650950036</v>
      </c>
      <c r="G11" s="155" t="s">
        <v>26</v>
      </c>
      <c r="H11" s="144">
        <f>H10*2</f>
        <v>22.266009852216751</v>
      </c>
      <c r="I11" s="39">
        <f>I10*2</f>
        <v>6.3617171006333573</v>
      </c>
      <c r="J11" s="39">
        <f>J10*2</f>
        <v>6.3617171006333573</v>
      </c>
      <c r="K11" s="39">
        <f>K10*2</f>
        <v>28.627726952850107</v>
      </c>
    </row>
    <row r="12" spans="1:11" ht="14.4" x14ac:dyDescent="0.3">
      <c r="A12" s="145"/>
      <c r="B12" s="19"/>
      <c r="C12" s="149" t="s">
        <v>27</v>
      </c>
      <c r="D12" s="144">
        <f>D10*3</f>
        <v>238.56439127375089</v>
      </c>
      <c r="E12" s="39">
        <f>E10*3</f>
        <v>95.42575650950036</v>
      </c>
      <c r="F12" s="153">
        <f>F10*3</f>
        <v>143.13863476425053</v>
      </c>
      <c r="G12" s="155" t="s">
        <v>27</v>
      </c>
      <c r="H12" s="144">
        <f>H10*3</f>
        <v>33.399014778325125</v>
      </c>
      <c r="I12" s="39">
        <f>I10*3</f>
        <v>9.5425756509500363</v>
      </c>
      <c r="J12" s="39">
        <f>J10*3</f>
        <v>9.5425756509500363</v>
      </c>
      <c r="K12" s="39">
        <f>K10*3</f>
        <v>42.941590429275159</v>
      </c>
    </row>
    <row r="13" spans="1:11" x14ac:dyDescent="0.2">
      <c r="B13" s="19"/>
      <c r="C13" s="149" t="s">
        <v>28</v>
      </c>
      <c r="D13" s="144">
        <f>D10*6</f>
        <v>477.12878254750177</v>
      </c>
      <c r="E13" s="39">
        <f>E10*6</f>
        <v>190.85151301900072</v>
      </c>
      <c r="F13" s="153">
        <f>F10*6</f>
        <v>286.27726952850105</v>
      </c>
      <c r="G13" s="155" t="s">
        <v>28</v>
      </c>
      <c r="H13" s="144">
        <f>H10*6</f>
        <v>66.798029556650249</v>
      </c>
      <c r="I13" s="39">
        <f>I10*6</f>
        <v>19.085151301900073</v>
      </c>
      <c r="J13" s="39">
        <f>J10*6</f>
        <v>19.085151301900073</v>
      </c>
      <c r="K13" s="39">
        <f>K10*6</f>
        <v>85.883180858550318</v>
      </c>
    </row>
    <row r="14" spans="1:11" x14ac:dyDescent="0.2">
      <c r="A14" s="157"/>
      <c r="B14" s="147"/>
      <c r="C14" s="149" t="s">
        <v>29</v>
      </c>
      <c r="D14" s="144">
        <f>D10*12</f>
        <v>954.25756509500354</v>
      </c>
      <c r="E14" s="39">
        <f>E10*12</f>
        <v>381.70302603800144</v>
      </c>
      <c r="F14" s="153">
        <f>F10*12</f>
        <v>572.5545390570021</v>
      </c>
      <c r="G14" s="155" t="s">
        <v>29</v>
      </c>
      <c r="H14" s="144">
        <f>H10*12</f>
        <v>133.5960591133005</v>
      </c>
      <c r="I14" s="39">
        <f>I10*12</f>
        <v>38.170302603800145</v>
      </c>
      <c r="J14" s="39">
        <f>J10*12</f>
        <v>38.170302603800145</v>
      </c>
      <c r="K14" s="39">
        <f>K10*12</f>
        <v>171.76636171710064</v>
      </c>
    </row>
    <row r="15" spans="1:11" x14ac:dyDescent="0.2">
      <c r="A15" s="157"/>
      <c r="B15" s="158"/>
      <c r="C15" s="160" t="s">
        <v>30</v>
      </c>
      <c r="D15" s="156">
        <f>D10*14</f>
        <v>1113.3004926108374</v>
      </c>
      <c r="E15" s="41">
        <f>E10*14</f>
        <v>445.32019704433498</v>
      </c>
      <c r="F15" s="141">
        <f>F10*14</f>
        <v>667.98029556650249</v>
      </c>
      <c r="G15" s="143" t="s">
        <v>30</v>
      </c>
      <c r="H15" s="156">
        <f>H10*14</f>
        <v>155.86206896551727</v>
      </c>
      <c r="I15" s="41">
        <f>I10*14</f>
        <v>44.532019704433502</v>
      </c>
      <c r="J15" s="41">
        <f>J10*14</f>
        <v>44.532019704433502</v>
      </c>
      <c r="K15" s="41">
        <f>K10*14</f>
        <v>200.39408866995075</v>
      </c>
    </row>
    <row r="16" spans="1:11" x14ac:dyDescent="0.2">
      <c r="A16" s="157"/>
      <c r="B16" s="146"/>
      <c r="C16" s="149" t="s">
        <v>31</v>
      </c>
      <c r="D16" s="144">
        <f>D15*2</f>
        <v>2226.6009852216748</v>
      </c>
      <c r="E16" s="39">
        <f>E15*2</f>
        <v>890.64039408866995</v>
      </c>
      <c r="F16" s="153">
        <f>F15*2</f>
        <v>1335.960591133005</v>
      </c>
      <c r="G16" s="155" t="s">
        <v>31</v>
      </c>
      <c r="H16" s="144">
        <f>H15*2</f>
        <v>311.72413793103453</v>
      </c>
      <c r="I16" s="39">
        <f>I15*2</f>
        <v>89.064039408867004</v>
      </c>
      <c r="J16" s="39">
        <f>J15*2</f>
        <v>89.064039408867004</v>
      </c>
      <c r="K16" s="39">
        <f>K15*2</f>
        <v>400.78817733990149</v>
      </c>
    </row>
    <row r="17" spans="1:11" x14ac:dyDescent="0.2">
      <c r="B17" s="19"/>
      <c r="C17" s="149" t="s">
        <v>32</v>
      </c>
      <c r="D17" s="144">
        <f>D16+D15</f>
        <v>3339.9014778325122</v>
      </c>
      <c r="E17" s="39">
        <f>E16+E15</f>
        <v>1335.960591133005</v>
      </c>
      <c r="F17" s="153">
        <f>F16+F15</f>
        <v>2003.9408866995075</v>
      </c>
      <c r="G17" s="155" t="s">
        <v>32</v>
      </c>
      <c r="H17" s="144">
        <f>H16+H15</f>
        <v>467.5862068965518</v>
      </c>
      <c r="I17" s="39">
        <f>I16+I15</f>
        <v>133.5960591133005</v>
      </c>
      <c r="J17" s="39">
        <f>J16+J15</f>
        <v>133.5960591133005</v>
      </c>
      <c r="K17" s="39">
        <f>K16+K15</f>
        <v>601.18226600985224</v>
      </c>
    </row>
    <row r="18" spans="1:11" x14ac:dyDescent="0.2">
      <c r="A18" s="138"/>
      <c r="B18" s="19"/>
      <c r="C18" s="149" t="s">
        <v>33</v>
      </c>
      <c r="D18" s="144">
        <f>D16*2</f>
        <v>4453.2019704433496</v>
      </c>
      <c r="E18" s="39">
        <f>E16+E16</f>
        <v>1781.2807881773399</v>
      </c>
      <c r="F18" s="153">
        <f>F16+F16</f>
        <v>2671.92118226601</v>
      </c>
      <c r="G18" s="155" t="s">
        <v>33</v>
      </c>
      <c r="H18" s="144">
        <f>H16+H16</f>
        <v>623.44827586206907</v>
      </c>
      <c r="I18" s="39">
        <f>I16+I16</f>
        <v>178.12807881773401</v>
      </c>
      <c r="J18" s="39">
        <f>J16+J16</f>
        <v>178.12807881773401</v>
      </c>
      <c r="K18" s="39">
        <f>K16+K16</f>
        <v>801.57635467980299</v>
      </c>
    </row>
    <row r="19" spans="1:11" x14ac:dyDescent="0.2">
      <c r="A19" s="138"/>
      <c r="B19" s="19"/>
      <c r="C19" s="149" t="s">
        <v>34</v>
      </c>
      <c r="D19" s="144">
        <f>D17+D16</f>
        <v>5566.5024630541866</v>
      </c>
      <c r="E19" s="39">
        <f>E17+E16</f>
        <v>2226.6009852216748</v>
      </c>
      <c r="F19" s="153">
        <f>F16+F17</f>
        <v>3339.9014778325127</v>
      </c>
      <c r="G19" s="155" t="s">
        <v>34</v>
      </c>
      <c r="H19" s="144">
        <f>H17+H16</f>
        <v>779.31034482758628</v>
      </c>
      <c r="I19" s="39">
        <f>I16+I17</f>
        <v>222.66009852216752</v>
      </c>
      <c r="J19" s="39">
        <f>J16+J17</f>
        <v>222.66009852216752</v>
      </c>
      <c r="K19" s="39">
        <f>K18+K15</f>
        <v>1001.9704433497537</v>
      </c>
    </row>
    <row r="20" spans="1:11" x14ac:dyDescent="0.2">
      <c r="A20" s="138"/>
      <c r="B20" s="19"/>
      <c r="C20" s="149" t="s">
        <v>35</v>
      </c>
      <c r="D20" s="144">
        <f>D17*2</f>
        <v>6679.8029556650245</v>
      </c>
      <c r="E20" s="39">
        <f>E17+E17</f>
        <v>2671.92118226601</v>
      </c>
      <c r="F20" s="153">
        <f>F17+F17</f>
        <v>4007.8817733990149</v>
      </c>
      <c r="G20" s="155" t="s">
        <v>35</v>
      </c>
      <c r="H20" s="144">
        <f>H17+H17</f>
        <v>935.1724137931036</v>
      </c>
      <c r="I20" s="39">
        <f>I17+I17</f>
        <v>267.192118226601</v>
      </c>
      <c r="J20" s="39">
        <f>J17+J17</f>
        <v>267.192118226601</v>
      </c>
      <c r="K20" s="39">
        <f>K19+K15</f>
        <v>1202.3645320197045</v>
      </c>
    </row>
    <row r="21" spans="1:11" x14ac:dyDescent="0.2">
      <c r="A21" s="138"/>
      <c r="B21" s="19"/>
      <c r="C21" s="149" t="s">
        <v>36</v>
      </c>
      <c r="D21" s="144">
        <f>D18+D17</f>
        <v>7793.1034482758623</v>
      </c>
      <c r="E21" s="39">
        <f>E18+E17</f>
        <v>3117.2413793103451</v>
      </c>
      <c r="F21" s="153">
        <f>F18+F17</f>
        <v>4675.8620689655172</v>
      </c>
      <c r="G21" s="155" t="s">
        <v>36</v>
      </c>
      <c r="H21" s="144">
        <f>H17+H18</f>
        <v>1091.0344827586209</v>
      </c>
      <c r="I21" s="39">
        <f>I18+I17</f>
        <v>311.72413793103453</v>
      </c>
      <c r="J21" s="39">
        <f>J18+J17</f>
        <v>311.72413793103453</v>
      </c>
      <c r="K21" s="39">
        <f>K20+K15</f>
        <v>1402.7586206896553</v>
      </c>
    </row>
    <row r="22" spans="1:11" x14ac:dyDescent="0.2">
      <c r="A22" s="138"/>
      <c r="B22" s="19"/>
      <c r="C22" s="149" t="s">
        <v>37</v>
      </c>
      <c r="D22" s="144">
        <f>D18+D18</f>
        <v>8906.4039408866993</v>
      </c>
      <c r="E22" s="39">
        <f>E18+E18</f>
        <v>3562.5615763546798</v>
      </c>
      <c r="F22" s="153">
        <f>F18+F18</f>
        <v>5343.8423645320199</v>
      </c>
      <c r="G22" s="155" t="s">
        <v>37</v>
      </c>
      <c r="H22" s="144">
        <f>H18+H18</f>
        <v>1246.8965517241381</v>
      </c>
      <c r="I22" s="39">
        <f>I18+I18</f>
        <v>356.25615763546801</v>
      </c>
      <c r="J22" s="39">
        <f>J18+J18</f>
        <v>356.25615763546801</v>
      </c>
      <c r="K22" s="39">
        <f>K21+K15</f>
        <v>1603.152709359606</v>
      </c>
    </row>
    <row r="23" spans="1:11" x14ac:dyDescent="0.2">
      <c r="A23" s="138"/>
      <c r="B23" s="19"/>
      <c r="C23" s="149" t="s">
        <v>38</v>
      </c>
      <c r="D23" s="144">
        <f>D18+D19</f>
        <v>10019.704433497536</v>
      </c>
      <c r="E23" s="39">
        <f>E19+E18</f>
        <v>4007.8817733990145</v>
      </c>
      <c r="F23" s="153">
        <f>F19+F18</f>
        <v>6011.8226600985226</v>
      </c>
      <c r="G23" s="155" t="s">
        <v>38</v>
      </c>
      <c r="H23" s="144">
        <f>H18+H19</f>
        <v>1402.7586206896553</v>
      </c>
      <c r="I23" s="39">
        <f>I19+I18</f>
        <v>400.78817733990149</v>
      </c>
      <c r="J23" s="39">
        <f>J19+J18</f>
        <v>400.78817733990149</v>
      </c>
      <c r="K23" s="39">
        <f>K22+K15</f>
        <v>1803.5467980295566</v>
      </c>
    </row>
    <row r="24" spans="1:11" x14ac:dyDescent="0.2">
      <c r="A24" s="138"/>
      <c r="B24" s="19"/>
      <c r="C24" s="149" t="s">
        <v>39</v>
      </c>
      <c r="D24" s="144">
        <f>D15*10</f>
        <v>11133.004926108373</v>
      </c>
      <c r="E24" s="39">
        <f>E19+E19</f>
        <v>4453.2019704433496</v>
      </c>
      <c r="F24" s="153">
        <f>F19+F19</f>
        <v>6679.8029556650254</v>
      </c>
      <c r="G24" s="155" t="s">
        <v>39</v>
      </c>
      <c r="H24" s="144">
        <f>H19+H19</f>
        <v>1558.6206896551726</v>
      </c>
      <c r="I24" s="39">
        <f>I19+I19</f>
        <v>445.32019704433503</v>
      </c>
      <c r="J24" s="39">
        <f>J19+J19</f>
        <v>445.32019704433503</v>
      </c>
      <c r="K24" s="39">
        <f>K23+K15</f>
        <v>2003.9408866995072</v>
      </c>
    </row>
    <row r="25" spans="1:11" x14ac:dyDescent="0.2">
      <c r="A25" s="138"/>
      <c r="B25" s="19"/>
      <c r="C25" s="149" t="s">
        <v>40</v>
      </c>
      <c r="D25" s="144">
        <f>D24*2</f>
        <v>22266.009852216746</v>
      </c>
      <c r="E25" s="39">
        <f>E24*2</f>
        <v>8906.4039408866993</v>
      </c>
      <c r="F25" s="153">
        <f>F24*2</f>
        <v>13359.605911330051</v>
      </c>
      <c r="G25" s="155" t="s">
        <v>40</v>
      </c>
      <c r="H25" s="144">
        <f>H24*2</f>
        <v>3117.2413793103451</v>
      </c>
      <c r="I25" s="39">
        <f>I24*2</f>
        <v>890.64039408867006</v>
      </c>
      <c r="J25" s="39">
        <f>J24*2</f>
        <v>890.64039408867006</v>
      </c>
      <c r="K25" s="39">
        <f>K24*2</f>
        <v>4007.8817733990145</v>
      </c>
    </row>
    <row r="26" spans="1:11" ht="10.8" thickBot="1" x14ac:dyDescent="0.25">
      <c r="A26" s="138"/>
      <c r="B26" s="25"/>
      <c r="C26" s="148" t="s">
        <v>41</v>
      </c>
      <c r="D26" s="144">
        <f>D25+D24</f>
        <v>33399.014778325116</v>
      </c>
      <c r="E26" s="39">
        <f>E25+E24</f>
        <v>13359.605911330049</v>
      </c>
      <c r="F26" s="153">
        <f>F25+F24</f>
        <v>20039.408866995076</v>
      </c>
      <c r="G26" s="154" t="s">
        <v>41</v>
      </c>
      <c r="H26" s="144">
        <f>H25+H24</f>
        <v>4675.8620689655181</v>
      </c>
      <c r="I26" s="39">
        <f>I25+I24</f>
        <v>1335.960591133005</v>
      </c>
      <c r="J26" s="39">
        <f>J25+J24</f>
        <v>1335.960591133005</v>
      </c>
      <c r="K26" s="39">
        <f>K25+K24</f>
        <v>6011.8226600985217</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33399.014778325116</v>
      </c>
      <c r="D29" s="51">
        <f>C29/100*4</f>
        <v>1335.9605911330045</v>
      </c>
      <c r="E29" s="51">
        <f>C29/100*5</f>
        <v>1669.9507389162557</v>
      </c>
      <c r="F29" s="51">
        <f>C29/100*6</f>
        <v>2003.9408866995068</v>
      </c>
      <c r="G29" s="51">
        <f>C29/100*7</f>
        <v>2337.9310344827582</v>
      </c>
      <c r="H29" s="51">
        <f>C29/100*8</f>
        <v>2671.9211822660091</v>
      </c>
      <c r="I29" s="51">
        <f>C29/100*9</f>
        <v>3005.91133004926</v>
      </c>
      <c r="J29" s="51">
        <f>C29/100*10</f>
        <v>3339.9014778325113</v>
      </c>
      <c r="K29" s="52"/>
    </row>
    <row r="30" spans="1:11" x14ac:dyDescent="0.2">
      <c r="A30" s="19"/>
      <c r="B30" s="53" t="s">
        <v>45</v>
      </c>
      <c r="C30" s="54" t="s">
        <v>46</v>
      </c>
      <c r="D30" s="55">
        <f>D15</f>
        <v>1113.3004926108374</v>
      </c>
      <c r="E30" s="55">
        <f>D15</f>
        <v>1113.3004926108374</v>
      </c>
      <c r="F30" s="55">
        <f>D15</f>
        <v>1113.3004926108374</v>
      </c>
      <c r="G30" s="55">
        <f>D15</f>
        <v>1113.3004926108374</v>
      </c>
      <c r="H30" s="55">
        <f>D15</f>
        <v>1113.3004926108374</v>
      </c>
      <c r="I30" s="55">
        <f>D15</f>
        <v>1113.3004926108374</v>
      </c>
      <c r="J30" s="55">
        <f>D15</f>
        <v>1113.3004926108374</v>
      </c>
      <c r="K30" s="52"/>
    </row>
    <row r="31" spans="1:11" x14ac:dyDescent="0.2">
      <c r="A31" s="19"/>
      <c r="B31" s="53" t="s">
        <v>47</v>
      </c>
      <c r="C31" s="56" t="s">
        <v>48</v>
      </c>
      <c r="D31" s="51">
        <f t="shared" ref="D31:J31" si="0">D29-D30</f>
        <v>222.66009852216712</v>
      </c>
      <c r="E31" s="51">
        <f t="shared" si="0"/>
        <v>556.65024630541825</v>
      </c>
      <c r="F31" s="51">
        <f t="shared" si="0"/>
        <v>890.64039408866938</v>
      </c>
      <c r="G31" s="51">
        <f t="shared" si="0"/>
        <v>1224.6305418719207</v>
      </c>
      <c r="H31" s="51">
        <f t="shared" si="0"/>
        <v>1558.6206896551716</v>
      </c>
      <c r="I31" s="51">
        <f t="shared" si="0"/>
        <v>1892.6108374384225</v>
      </c>
      <c r="J31" s="51">
        <f t="shared" si="0"/>
        <v>2226.6009852216739</v>
      </c>
      <c r="K31" s="52"/>
    </row>
    <row r="32" spans="1:11" ht="10.8" thickBot="1" x14ac:dyDescent="0.25">
      <c r="A32" s="19"/>
      <c r="B32" s="57"/>
      <c r="C32" s="453" t="s">
        <v>161</v>
      </c>
      <c r="D32" s="58">
        <f t="shared" ref="D32:J32" si="1">D31/100*10</f>
        <v>22.266009852216712</v>
      </c>
      <c r="E32" s="58">
        <f t="shared" si="1"/>
        <v>55.665024630541822</v>
      </c>
      <c r="F32" s="58">
        <f t="shared" si="1"/>
        <v>89.064039408866932</v>
      </c>
      <c r="G32" s="58">
        <f t="shared" si="1"/>
        <v>122.46305418719209</v>
      </c>
      <c r="H32" s="58">
        <f t="shared" si="1"/>
        <v>155.86206896551718</v>
      </c>
      <c r="I32" s="58">
        <f t="shared" si="1"/>
        <v>189.26108374384225</v>
      </c>
      <c r="J32" s="58">
        <f t="shared" si="1"/>
        <v>222.6600985221674</v>
      </c>
      <c r="K32" s="59"/>
    </row>
    <row r="33" spans="1:11" x14ac:dyDescent="0.2">
      <c r="A33" s="19"/>
      <c r="B33" s="60" t="s">
        <v>50</v>
      </c>
      <c r="C33" s="61" t="s">
        <v>51</v>
      </c>
      <c r="D33" s="62">
        <f t="shared" ref="D33:J36" si="2">D29*30</f>
        <v>40078.817733990138</v>
      </c>
      <c r="E33" s="62">
        <f t="shared" si="2"/>
        <v>50098.522167487667</v>
      </c>
      <c r="F33" s="62">
        <f t="shared" si="2"/>
        <v>60118.226600985203</v>
      </c>
      <c r="G33" s="62">
        <f t="shared" si="2"/>
        <v>70137.931034482739</v>
      </c>
      <c r="H33" s="62">
        <f t="shared" si="2"/>
        <v>80157.635467980275</v>
      </c>
      <c r="I33" s="62">
        <f t="shared" si="2"/>
        <v>90177.339901477797</v>
      </c>
      <c r="J33" s="63">
        <f t="shared" si="2"/>
        <v>100197.04433497533</v>
      </c>
      <c r="K33" s="64"/>
    </row>
    <row r="34" spans="1:11" x14ac:dyDescent="0.2">
      <c r="A34" s="19"/>
      <c r="B34" s="65" t="s">
        <v>50</v>
      </c>
      <c r="C34" s="66" t="s">
        <v>52</v>
      </c>
      <c r="D34" s="67">
        <f t="shared" si="2"/>
        <v>33399.014778325123</v>
      </c>
      <c r="E34" s="67">
        <f t="shared" si="2"/>
        <v>33399.014778325123</v>
      </c>
      <c r="F34" s="67">
        <f t="shared" si="2"/>
        <v>33399.014778325123</v>
      </c>
      <c r="G34" s="67">
        <f t="shared" si="2"/>
        <v>33399.014778325123</v>
      </c>
      <c r="H34" s="67">
        <f t="shared" si="2"/>
        <v>33399.014778325123</v>
      </c>
      <c r="I34" s="67">
        <f t="shared" si="2"/>
        <v>33399.014778325123</v>
      </c>
      <c r="J34" s="68">
        <f t="shared" si="2"/>
        <v>33399.014778325123</v>
      </c>
      <c r="K34" s="69"/>
    </row>
    <row r="35" spans="1:11" x14ac:dyDescent="0.2">
      <c r="A35" s="19"/>
      <c r="B35" s="70" t="s">
        <v>50</v>
      </c>
      <c r="C35" s="71" t="s">
        <v>53</v>
      </c>
      <c r="D35" s="72">
        <f t="shared" si="2"/>
        <v>6679.8029556650135</v>
      </c>
      <c r="E35" s="72">
        <f t="shared" si="2"/>
        <v>16699.507389162547</v>
      </c>
      <c r="F35" s="72">
        <f t="shared" si="2"/>
        <v>26719.21182266008</v>
      </c>
      <c r="G35" s="72">
        <f t="shared" si="2"/>
        <v>36738.916256157623</v>
      </c>
      <c r="H35" s="72">
        <f t="shared" si="2"/>
        <v>46758.620689655152</v>
      </c>
      <c r="I35" s="72">
        <f t="shared" si="2"/>
        <v>56778.325123152674</v>
      </c>
      <c r="J35" s="73">
        <f t="shared" si="2"/>
        <v>66798.029556650217</v>
      </c>
      <c r="K35" s="74"/>
    </row>
    <row r="36" spans="1:11" ht="10.8" thickBot="1" x14ac:dyDescent="0.25">
      <c r="A36" s="19"/>
      <c r="B36" s="75" t="s">
        <v>50</v>
      </c>
      <c r="C36" s="76" t="s">
        <v>49</v>
      </c>
      <c r="D36" s="77">
        <f t="shared" si="2"/>
        <v>667.98029556650135</v>
      </c>
      <c r="E36" s="77">
        <f t="shared" si="2"/>
        <v>1669.9507389162547</v>
      </c>
      <c r="F36" s="77">
        <f t="shared" si="2"/>
        <v>2671.9211822660081</v>
      </c>
      <c r="G36" s="77">
        <f t="shared" si="2"/>
        <v>3673.8916256157627</v>
      </c>
      <c r="H36" s="77">
        <f t="shared" si="2"/>
        <v>4675.8620689655154</v>
      </c>
      <c r="I36" s="77">
        <f t="shared" si="2"/>
        <v>5677.8325123152672</v>
      </c>
      <c r="J36" s="77">
        <f t="shared" si="2"/>
        <v>6679.8029556650217</v>
      </c>
      <c r="K36" s="78"/>
    </row>
    <row r="37" spans="1:11" x14ac:dyDescent="0.2">
      <c r="A37" s="6"/>
      <c r="B37" s="79"/>
      <c r="C37" s="80" t="s">
        <v>54</v>
      </c>
      <c r="D37" s="81">
        <f t="shared" ref="D37:J37" si="3">D31</f>
        <v>222.66009852216712</v>
      </c>
      <c r="E37" s="81">
        <f t="shared" si="3"/>
        <v>556.65024630541825</v>
      </c>
      <c r="F37" s="81">
        <f t="shared" si="3"/>
        <v>890.64039408866938</v>
      </c>
      <c r="G37" s="81">
        <f t="shared" si="3"/>
        <v>1224.6305418719207</v>
      </c>
      <c r="H37" s="81">
        <f t="shared" si="3"/>
        <v>1558.6206896551716</v>
      </c>
      <c r="I37" s="81">
        <f t="shared" si="3"/>
        <v>1892.6108374384225</v>
      </c>
      <c r="J37" s="81">
        <f t="shared" si="3"/>
        <v>2226.6009852216739</v>
      </c>
      <c r="K37" s="82"/>
    </row>
    <row r="38" spans="1:11" ht="11.4" x14ac:dyDescent="0.2">
      <c r="A38" s="11"/>
      <c r="B38" s="83"/>
      <c r="C38" s="84" t="s">
        <v>55</v>
      </c>
      <c r="D38" s="85">
        <f t="shared" ref="D38:J38" si="4">D37/100*20</f>
        <v>44.532019704433424</v>
      </c>
      <c r="E38" s="86">
        <f t="shared" si="4"/>
        <v>111.33004926108364</v>
      </c>
      <c r="F38" s="86">
        <f t="shared" si="4"/>
        <v>178.12807881773386</v>
      </c>
      <c r="G38" s="86">
        <f t="shared" si="4"/>
        <v>244.92610837438417</v>
      </c>
      <c r="H38" s="86">
        <f t="shared" si="4"/>
        <v>311.72413793103436</v>
      </c>
      <c r="I38" s="86">
        <f t="shared" si="4"/>
        <v>378.5221674876845</v>
      </c>
      <c r="J38" s="86">
        <f t="shared" si="4"/>
        <v>445.3201970443348</v>
      </c>
      <c r="K38" s="82"/>
    </row>
    <row r="39" spans="1:11" ht="13.2" x14ac:dyDescent="0.25">
      <c r="A39" s="19"/>
      <c r="B39" s="87"/>
      <c r="C39" s="88" t="s">
        <v>56</v>
      </c>
      <c r="D39" s="85">
        <f t="shared" ref="D39:J39" si="5">D37/100*40</f>
        <v>89.064039408866847</v>
      </c>
      <c r="E39" s="86">
        <f t="shared" si="5"/>
        <v>222.66009852216729</v>
      </c>
      <c r="F39" s="86">
        <f t="shared" si="5"/>
        <v>356.25615763546773</v>
      </c>
      <c r="G39" s="86">
        <f t="shared" si="5"/>
        <v>489.85221674876834</v>
      </c>
      <c r="H39" s="86">
        <f t="shared" si="5"/>
        <v>623.44827586206873</v>
      </c>
      <c r="I39" s="86">
        <f t="shared" si="5"/>
        <v>757.044334975369</v>
      </c>
      <c r="J39" s="86">
        <f t="shared" si="5"/>
        <v>890.64039408866961</v>
      </c>
      <c r="K39" s="82"/>
    </row>
    <row r="40" spans="1:11" ht="11.4" x14ac:dyDescent="0.2">
      <c r="A40" s="19"/>
      <c r="B40" s="89"/>
      <c r="C40" s="84" t="s">
        <v>57</v>
      </c>
      <c r="D40" s="85">
        <f t="shared" ref="D40:J40" si="6">D37/100*40</f>
        <v>89.064039408866847</v>
      </c>
      <c r="E40" s="86">
        <f t="shared" si="6"/>
        <v>222.66009852216729</v>
      </c>
      <c r="F40" s="86">
        <f t="shared" si="6"/>
        <v>356.25615763546773</v>
      </c>
      <c r="G40" s="86">
        <f t="shared" si="6"/>
        <v>489.85221674876834</v>
      </c>
      <c r="H40" s="86">
        <f t="shared" si="6"/>
        <v>623.44827586206873</v>
      </c>
      <c r="I40" s="86">
        <f t="shared" si="6"/>
        <v>757.044334975369</v>
      </c>
      <c r="J40" s="86">
        <f t="shared" si="6"/>
        <v>890.64039408866961</v>
      </c>
      <c r="K40" s="82"/>
    </row>
    <row r="41" spans="1:11" s="96" customFormat="1" ht="11.4" x14ac:dyDescent="0.2">
      <c r="A41" s="90"/>
      <c r="B41" s="91"/>
      <c r="C41" s="92" t="s">
        <v>58</v>
      </c>
      <c r="D41" s="93">
        <f>D37/100*4</f>
        <v>8.9064039408866851</v>
      </c>
      <c r="E41" s="94">
        <f>E37/100*5</f>
        <v>27.832512315270911</v>
      </c>
      <c r="F41" s="94">
        <f>F37/100*6</f>
        <v>53.438423645320164</v>
      </c>
      <c r="G41" s="94">
        <f>F37/100*7</f>
        <v>62.344827586206861</v>
      </c>
      <c r="H41" s="94">
        <f>F37/100*8</f>
        <v>71.251231527093552</v>
      </c>
      <c r="I41" s="94">
        <f>F37/100*9</f>
        <v>80.157635467980242</v>
      </c>
      <c r="J41" s="94">
        <f>F37/100*10</f>
        <v>89.064039408866932</v>
      </c>
      <c r="K41" s="95"/>
    </row>
    <row r="42" spans="1:11" ht="11.4" x14ac:dyDescent="0.2">
      <c r="A42" s="19"/>
      <c r="B42" s="89"/>
      <c r="C42" s="97" t="s">
        <v>59</v>
      </c>
      <c r="D42" s="98">
        <f t="shared" ref="D42:J42" si="7">D37+D41</f>
        <v>231.56650246305381</v>
      </c>
      <c r="E42" s="99">
        <f t="shared" si="7"/>
        <v>584.4827586206892</v>
      </c>
      <c r="F42" s="99">
        <f t="shared" si="7"/>
        <v>944.07881773398958</v>
      </c>
      <c r="G42" s="99">
        <f t="shared" si="7"/>
        <v>1286.9753694581277</v>
      </c>
      <c r="H42" s="99">
        <f t="shared" si="7"/>
        <v>1629.8719211822652</v>
      </c>
      <c r="I42" s="99">
        <f t="shared" si="7"/>
        <v>1972.7684729064028</v>
      </c>
      <c r="J42" s="99">
        <f t="shared" si="7"/>
        <v>2315.6650246305408</v>
      </c>
      <c r="K42" s="100"/>
    </row>
    <row r="43" spans="1:11" ht="11.4" x14ac:dyDescent="0.2">
      <c r="A43" s="19"/>
      <c r="B43" s="101"/>
      <c r="C43" s="102" t="s">
        <v>60</v>
      </c>
      <c r="D43" s="103">
        <f>D35*D28</f>
        <v>267.19211822660054</v>
      </c>
      <c r="E43" s="103">
        <f t="shared" ref="E43:J43" si="8">E35*E28</f>
        <v>834.97536945812737</v>
      </c>
      <c r="F43" s="103">
        <f t="shared" si="8"/>
        <v>1603.1527093596046</v>
      </c>
      <c r="G43" s="103">
        <f t="shared" si="8"/>
        <v>2571.724137931034</v>
      </c>
      <c r="H43" s="103">
        <f t="shared" si="8"/>
        <v>3740.6896551724121</v>
      </c>
      <c r="I43" s="103">
        <f t="shared" si="8"/>
        <v>5110.04926108374</v>
      </c>
      <c r="J43" s="103">
        <f t="shared" si="8"/>
        <v>6679.8029556650217</v>
      </c>
      <c r="K43" s="104"/>
    </row>
    <row r="44" spans="1:11" ht="11.4" x14ac:dyDescent="0.2">
      <c r="A44" s="19"/>
      <c r="B44" s="101"/>
      <c r="C44" s="102" t="s">
        <v>61</v>
      </c>
      <c r="D44" s="105">
        <f>D35+D43</f>
        <v>6946.9950738916141</v>
      </c>
      <c r="E44" s="105">
        <f t="shared" ref="E44:J44" si="9">E35+E43</f>
        <v>17534.482758620674</v>
      </c>
      <c r="F44" s="105">
        <f t="shared" si="9"/>
        <v>28322.364532019685</v>
      </c>
      <c r="G44" s="105">
        <f t="shared" si="9"/>
        <v>39310.640394088659</v>
      </c>
      <c r="H44" s="105">
        <f t="shared" si="9"/>
        <v>50499.310344827565</v>
      </c>
      <c r="I44" s="105">
        <f t="shared" si="9"/>
        <v>61888.374384236413</v>
      </c>
      <c r="J44" s="105">
        <f t="shared" si="9"/>
        <v>73477.832512315246</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79.521463757916962</v>
      </c>
      <c r="F46" s="114">
        <f>E46*C7</f>
        <v>1113.3004926108374</v>
      </c>
      <c r="G46" s="115"/>
      <c r="H46" s="114">
        <f>F46*C8</f>
        <v>33399.014778325123</v>
      </c>
      <c r="I46" s="116">
        <f>E26</f>
        <v>13359.605911330049</v>
      </c>
      <c r="J46" s="117">
        <f>F26</f>
        <v>20039.408866995076</v>
      </c>
      <c r="K46" s="19"/>
    </row>
    <row r="47" spans="1:11" ht="13.8" thickBot="1" x14ac:dyDescent="0.3">
      <c r="A47" s="118" t="str">
        <f t="shared" ref="A47:B49" si="10">A6</f>
        <v>Per Month /US$</v>
      </c>
      <c r="B47" s="119">
        <f t="shared" si="10"/>
        <v>113</v>
      </c>
      <c r="C47" s="27">
        <v>1</v>
      </c>
      <c r="D47" s="120"/>
      <c r="E47" s="121"/>
      <c r="F47" s="121"/>
      <c r="G47" s="122"/>
      <c r="H47" s="123" t="s">
        <v>11</v>
      </c>
      <c r="I47" s="124" t="s">
        <v>20</v>
      </c>
      <c r="J47" s="124" t="s">
        <v>13</v>
      </c>
      <c r="K47" s="25"/>
    </row>
    <row r="48" spans="1:11" ht="13.8" thickBot="1" x14ac:dyDescent="0.3">
      <c r="A48" s="118" t="str">
        <f t="shared" si="10"/>
        <v>Per Year /US$</v>
      </c>
      <c r="B48" s="119">
        <f t="shared" si="10"/>
        <v>1582</v>
      </c>
      <c r="C48" s="27">
        <v>14</v>
      </c>
      <c r="D48" s="125"/>
      <c r="E48" s="126"/>
      <c r="F48" s="126"/>
      <c r="G48" s="126"/>
      <c r="H48" s="127"/>
      <c r="I48" s="127"/>
      <c r="J48" s="127"/>
      <c r="K48" s="44"/>
    </row>
    <row r="49" spans="1:11" ht="13.8" thickBot="1" x14ac:dyDescent="0.3">
      <c r="A49" s="118" t="str">
        <f t="shared" si="10"/>
        <v>Per 30 Years /US$</v>
      </c>
      <c r="B49" s="119">
        <f t="shared" si="10"/>
        <v>47460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47.71287825475018</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14.313863476425054</v>
      </c>
      <c r="E52" s="39">
        <f>F10/100*15</f>
        <v>7.1569317382125268</v>
      </c>
      <c r="F52" s="39">
        <f>F10/100*10</f>
        <v>4.7712878254750182</v>
      </c>
      <c r="G52" s="39">
        <f>F10/100*15</f>
        <v>7.1569317382125268</v>
      </c>
      <c r="H52" s="39">
        <f>F10/100*8</f>
        <v>3.8170302603800144</v>
      </c>
      <c r="I52" s="39">
        <f>F10/100*6</f>
        <v>2.8627726952850105</v>
      </c>
      <c r="J52" s="39">
        <f>F10/100*6</f>
        <v>2.8627726952850105</v>
      </c>
      <c r="K52" s="39">
        <f>F10/100*10</f>
        <v>4.7712878254750182</v>
      </c>
    </row>
    <row r="53" spans="1:11" x14ac:dyDescent="0.2">
      <c r="A53" s="138"/>
      <c r="B53" s="139"/>
      <c r="C53" s="38" t="s">
        <v>26</v>
      </c>
      <c r="D53" s="39">
        <f t="shared" ref="D53:K53" si="11">D52*2</f>
        <v>28.627726952850107</v>
      </c>
      <c r="E53" s="39">
        <f t="shared" si="11"/>
        <v>14.313863476425054</v>
      </c>
      <c r="F53" s="39">
        <f t="shared" si="11"/>
        <v>9.5425756509500363</v>
      </c>
      <c r="G53" s="39">
        <f t="shared" si="11"/>
        <v>14.313863476425054</v>
      </c>
      <c r="H53" s="39">
        <f t="shared" si="11"/>
        <v>7.6340605207600287</v>
      </c>
      <c r="I53" s="39">
        <f t="shared" si="11"/>
        <v>5.7255453905700211</v>
      </c>
      <c r="J53" s="39">
        <f t="shared" si="11"/>
        <v>5.7255453905700211</v>
      </c>
      <c r="K53" s="39">
        <f t="shared" si="11"/>
        <v>9.5425756509500363</v>
      </c>
    </row>
    <row r="54" spans="1:11" x14ac:dyDescent="0.2">
      <c r="A54" s="138"/>
      <c r="B54" s="139"/>
      <c r="C54" s="38" t="s">
        <v>27</v>
      </c>
      <c r="D54" s="39">
        <f t="shared" ref="D54:K54" si="12">D52*3</f>
        <v>42.941590429275159</v>
      </c>
      <c r="E54" s="39">
        <f t="shared" si="12"/>
        <v>21.47079521463758</v>
      </c>
      <c r="F54" s="39">
        <f t="shared" si="12"/>
        <v>14.313863476425055</v>
      </c>
      <c r="G54" s="39">
        <f t="shared" si="12"/>
        <v>21.47079521463758</v>
      </c>
      <c r="H54" s="39">
        <f t="shared" si="12"/>
        <v>11.451090781140042</v>
      </c>
      <c r="I54" s="39">
        <f t="shared" si="12"/>
        <v>8.5883180858550325</v>
      </c>
      <c r="J54" s="39">
        <f t="shared" si="12"/>
        <v>8.5883180858550325</v>
      </c>
      <c r="K54" s="39">
        <f t="shared" si="12"/>
        <v>14.313863476425055</v>
      </c>
    </row>
    <row r="55" spans="1:11" x14ac:dyDescent="0.2">
      <c r="A55" s="138"/>
      <c r="B55" s="139"/>
      <c r="C55" s="38" t="s">
        <v>28</v>
      </c>
      <c r="D55" s="39">
        <f t="shared" ref="D55:K55" si="13">D52*6</f>
        <v>85.883180858550318</v>
      </c>
      <c r="E55" s="39">
        <f t="shared" si="13"/>
        <v>42.941590429275159</v>
      </c>
      <c r="F55" s="39">
        <f t="shared" si="13"/>
        <v>28.627726952850111</v>
      </c>
      <c r="G55" s="39">
        <f t="shared" si="13"/>
        <v>42.941590429275159</v>
      </c>
      <c r="H55" s="39">
        <f t="shared" si="13"/>
        <v>22.902181562280084</v>
      </c>
      <c r="I55" s="39">
        <f t="shared" si="13"/>
        <v>17.176636171710065</v>
      </c>
      <c r="J55" s="39">
        <f t="shared" si="13"/>
        <v>17.176636171710065</v>
      </c>
      <c r="K55" s="39">
        <f t="shared" si="13"/>
        <v>28.627726952850111</v>
      </c>
    </row>
    <row r="56" spans="1:11" x14ac:dyDescent="0.2">
      <c r="A56" s="138"/>
      <c r="B56" s="139"/>
      <c r="C56" s="38" t="s">
        <v>29</v>
      </c>
      <c r="D56" s="39">
        <f t="shared" ref="D56:K56" si="14">D52*12</f>
        <v>171.76636171710064</v>
      </c>
      <c r="E56" s="39">
        <f t="shared" si="14"/>
        <v>85.883180858550318</v>
      </c>
      <c r="F56" s="39">
        <f t="shared" si="14"/>
        <v>57.255453905700222</v>
      </c>
      <c r="G56" s="39">
        <f t="shared" si="14"/>
        <v>85.883180858550318</v>
      </c>
      <c r="H56" s="39">
        <f t="shared" si="14"/>
        <v>45.804363124560169</v>
      </c>
      <c r="I56" s="39">
        <f t="shared" si="14"/>
        <v>34.35327234342013</v>
      </c>
      <c r="J56" s="39">
        <f t="shared" si="14"/>
        <v>34.35327234342013</v>
      </c>
      <c r="K56" s="39">
        <f t="shared" si="14"/>
        <v>57.255453905700222</v>
      </c>
    </row>
    <row r="57" spans="1:11" x14ac:dyDescent="0.2">
      <c r="A57" s="138"/>
      <c r="B57" s="139"/>
      <c r="C57" s="40" t="s">
        <v>30</v>
      </c>
      <c r="D57" s="140">
        <f t="shared" ref="D57:K57" si="15">D52*14</f>
        <v>200.39408866995075</v>
      </c>
      <c r="E57" s="140">
        <f t="shared" si="15"/>
        <v>100.19704433497537</v>
      </c>
      <c r="F57" s="140">
        <f t="shared" si="15"/>
        <v>66.798029556650249</v>
      </c>
      <c r="G57" s="140">
        <f t="shared" si="15"/>
        <v>100.19704433497537</v>
      </c>
      <c r="H57" s="140">
        <f t="shared" si="15"/>
        <v>53.438423645320199</v>
      </c>
      <c r="I57" s="140">
        <f t="shared" si="15"/>
        <v>40.078817733990149</v>
      </c>
      <c r="J57" s="140">
        <f t="shared" si="15"/>
        <v>40.078817733990149</v>
      </c>
      <c r="K57" s="140">
        <f t="shared" si="15"/>
        <v>66.798029556650249</v>
      </c>
    </row>
    <row r="58" spans="1:11" x14ac:dyDescent="0.2">
      <c r="A58" s="138"/>
      <c r="B58" s="139"/>
      <c r="C58" s="38" t="s">
        <v>31</v>
      </c>
      <c r="D58" s="39">
        <f t="shared" ref="D58:K58" si="16">D57*2</f>
        <v>400.78817733990149</v>
      </c>
      <c r="E58" s="39">
        <f t="shared" si="16"/>
        <v>200.39408866995075</v>
      </c>
      <c r="F58" s="39">
        <f t="shared" si="16"/>
        <v>133.5960591133005</v>
      </c>
      <c r="G58" s="39">
        <f t="shared" si="16"/>
        <v>200.39408866995075</v>
      </c>
      <c r="H58" s="39">
        <f t="shared" si="16"/>
        <v>106.8768472906404</v>
      </c>
      <c r="I58" s="39">
        <f t="shared" si="16"/>
        <v>80.157635467980299</v>
      </c>
      <c r="J58" s="39">
        <f t="shared" si="16"/>
        <v>80.157635467980299</v>
      </c>
      <c r="K58" s="39">
        <f t="shared" si="16"/>
        <v>133.5960591133005</v>
      </c>
    </row>
    <row r="59" spans="1:11" x14ac:dyDescent="0.2">
      <c r="A59" s="138"/>
      <c r="B59" s="139"/>
      <c r="C59" s="38" t="s">
        <v>32</v>
      </c>
      <c r="D59" s="39">
        <f t="shared" ref="D59:K59" si="17">D58+D57</f>
        <v>601.18226600985224</v>
      </c>
      <c r="E59" s="39">
        <f t="shared" si="17"/>
        <v>300.59113300492612</v>
      </c>
      <c r="F59" s="39">
        <f t="shared" si="17"/>
        <v>200.39408866995075</v>
      </c>
      <c r="G59" s="39">
        <f t="shared" si="17"/>
        <v>300.59113300492612</v>
      </c>
      <c r="H59" s="39">
        <f t="shared" si="17"/>
        <v>160.3152709359606</v>
      </c>
      <c r="I59" s="39">
        <f t="shared" si="17"/>
        <v>120.23645320197045</v>
      </c>
      <c r="J59" s="39">
        <f t="shared" si="17"/>
        <v>120.23645320197045</v>
      </c>
      <c r="K59" s="39">
        <f t="shared" si="17"/>
        <v>200.39408866995075</v>
      </c>
    </row>
    <row r="60" spans="1:11" x14ac:dyDescent="0.2">
      <c r="A60" s="138"/>
      <c r="B60" s="139"/>
      <c r="C60" s="38" t="s">
        <v>33</v>
      </c>
      <c r="D60" s="39">
        <f>D58+D58</f>
        <v>801.57635467980299</v>
      </c>
      <c r="E60" s="39">
        <f t="shared" ref="E60:K60" si="18">E59+E57</f>
        <v>400.78817733990149</v>
      </c>
      <c r="F60" s="39">
        <f t="shared" si="18"/>
        <v>267.192118226601</v>
      </c>
      <c r="G60" s="39">
        <f t="shared" si="18"/>
        <v>400.78817733990149</v>
      </c>
      <c r="H60" s="39">
        <f t="shared" si="18"/>
        <v>213.7536945812808</v>
      </c>
      <c r="I60" s="39">
        <f t="shared" si="18"/>
        <v>160.3152709359606</v>
      </c>
      <c r="J60" s="39">
        <f t="shared" si="18"/>
        <v>160.3152709359606</v>
      </c>
      <c r="K60" s="39">
        <f t="shared" si="18"/>
        <v>267.192118226601</v>
      </c>
    </row>
    <row r="61" spans="1:11" x14ac:dyDescent="0.2">
      <c r="A61" s="138"/>
      <c r="B61" s="139"/>
      <c r="C61" s="38" t="s">
        <v>34</v>
      </c>
      <c r="D61" s="39">
        <f>D59+D58</f>
        <v>1001.9704433497537</v>
      </c>
      <c r="E61" s="39">
        <f t="shared" ref="E61:K61" si="19">E60+E57</f>
        <v>500.98522167487687</v>
      </c>
      <c r="F61" s="39">
        <f t="shared" si="19"/>
        <v>333.99014778325125</v>
      </c>
      <c r="G61" s="39">
        <f t="shared" si="19"/>
        <v>500.98522167487687</v>
      </c>
      <c r="H61" s="39">
        <f t="shared" si="19"/>
        <v>267.192118226601</v>
      </c>
      <c r="I61" s="39">
        <f t="shared" si="19"/>
        <v>200.39408866995075</v>
      </c>
      <c r="J61" s="39">
        <f t="shared" si="19"/>
        <v>200.39408866995075</v>
      </c>
      <c r="K61" s="39">
        <f t="shared" si="19"/>
        <v>333.99014778325125</v>
      </c>
    </row>
    <row r="62" spans="1:11" x14ac:dyDescent="0.2">
      <c r="A62" s="138"/>
      <c r="B62" s="139"/>
      <c r="C62" s="38" t="s">
        <v>35</v>
      </c>
      <c r="D62" s="39">
        <f>D59+D59</f>
        <v>1202.3645320197045</v>
      </c>
      <c r="E62" s="39">
        <f t="shared" ref="E62:K62" si="20">E61+E57</f>
        <v>601.18226600985224</v>
      </c>
      <c r="F62" s="39">
        <f t="shared" si="20"/>
        <v>400.78817733990149</v>
      </c>
      <c r="G62" s="39">
        <f t="shared" si="20"/>
        <v>601.18226600985224</v>
      </c>
      <c r="H62" s="39">
        <f t="shared" si="20"/>
        <v>320.6305418719212</v>
      </c>
      <c r="I62" s="39">
        <f t="shared" si="20"/>
        <v>240.4729064039409</v>
      </c>
      <c r="J62" s="39">
        <f t="shared" si="20"/>
        <v>240.4729064039409</v>
      </c>
      <c r="K62" s="39">
        <f t="shared" si="20"/>
        <v>400.78817733990149</v>
      </c>
    </row>
    <row r="63" spans="1:11" x14ac:dyDescent="0.2">
      <c r="A63" s="138"/>
      <c r="B63" s="139"/>
      <c r="C63" s="38" t="s">
        <v>36</v>
      </c>
      <c r="D63" s="39">
        <f>D59+D60</f>
        <v>1402.7586206896553</v>
      </c>
      <c r="E63" s="39">
        <f t="shared" ref="E63:K63" si="21">E62+E57</f>
        <v>701.37931034482767</v>
      </c>
      <c r="F63" s="39">
        <f t="shared" si="21"/>
        <v>467.58620689655174</v>
      </c>
      <c r="G63" s="39">
        <f t="shared" si="21"/>
        <v>701.37931034482767</v>
      </c>
      <c r="H63" s="39">
        <f t="shared" si="21"/>
        <v>374.06896551724139</v>
      </c>
      <c r="I63" s="39">
        <f t="shared" si="21"/>
        <v>280.55172413793105</v>
      </c>
      <c r="J63" s="39">
        <f t="shared" si="21"/>
        <v>280.55172413793105</v>
      </c>
      <c r="K63" s="39">
        <f t="shared" si="21"/>
        <v>467.58620689655174</v>
      </c>
    </row>
    <row r="64" spans="1:11" x14ac:dyDescent="0.2">
      <c r="A64" s="138"/>
      <c r="B64" s="139"/>
      <c r="C64" s="38" t="s">
        <v>37</v>
      </c>
      <c r="D64" s="39">
        <f t="shared" ref="D64:K64" si="22">D63+D57</f>
        <v>1603.152709359606</v>
      </c>
      <c r="E64" s="39">
        <f t="shared" si="22"/>
        <v>801.57635467980299</v>
      </c>
      <c r="F64" s="39">
        <f t="shared" si="22"/>
        <v>534.38423645320199</v>
      </c>
      <c r="G64" s="39">
        <f t="shared" si="22"/>
        <v>801.57635467980299</v>
      </c>
      <c r="H64" s="39">
        <f t="shared" si="22"/>
        <v>427.50738916256159</v>
      </c>
      <c r="I64" s="39">
        <f t="shared" si="22"/>
        <v>320.6305418719212</v>
      </c>
      <c r="J64" s="39">
        <f t="shared" si="22"/>
        <v>320.6305418719212</v>
      </c>
      <c r="K64" s="39">
        <f t="shared" si="22"/>
        <v>534.38423645320199</v>
      </c>
    </row>
    <row r="65" spans="1:11" x14ac:dyDescent="0.2">
      <c r="A65" s="138"/>
      <c r="B65" s="139"/>
      <c r="C65" s="38" t="s">
        <v>38</v>
      </c>
      <c r="D65" s="39">
        <f t="shared" ref="D65:K65" si="23">D64+D57</f>
        <v>1803.5467980295566</v>
      </c>
      <c r="E65" s="39">
        <f t="shared" si="23"/>
        <v>901.77339901477831</v>
      </c>
      <c r="F65" s="39">
        <f t="shared" si="23"/>
        <v>601.18226600985224</v>
      </c>
      <c r="G65" s="39">
        <f t="shared" si="23"/>
        <v>901.77339901477831</v>
      </c>
      <c r="H65" s="39">
        <f t="shared" si="23"/>
        <v>480.94581280788179</v>
      </c>
      <c r="I65" s="39">
        <f t="shared" si="23"/>
        <v>360.70935960591135</v>
      </c>
      <c r="J65" s="39">
        <f t="shared" si="23"/>
        <v>360.70935960591135</v>
      </c>
      <c r="K65" s="39">
        <f t="shared" si="23"/>
        <v>601.18226600985224</v>
      </c>
    </row>
    <row r="66" spans="1:11" x14ac:dyDescent="0.2">
      <c r="A66" s="138"/>
      <c r="B66" s="139"/>
      <c r="C66" s="38" t="s">
        <v>39</v>
      </c>
      <c r="D66" s="39">
        <f t="shared" ref="D66:K66" si="24">D65+D57</f>
        <v>2003.9408866995072</v>
      </c>
      <c r="E66" s="39">
        <f t="shared" si="24"/>
        <v>1001.9704433497536</v>
      </c>
      <c r="F66" s="39">
        <f t="shared" si="24"/>
        <v>667.98029556650249</v>
      </c>
      <c r="G66" s="39">
        <f t="shared" si="24"/>
        <v>1001.9704433497536</v>
      </c>
      <c r="H66" s="39">
        <f t="shared" si="24"/>
        <v>534.38423645320199</v>
      </c>
      <c r="I66" s="39">
        <f t="shared" si="24"/>
        <v>400.78817733990149</v>
      </c>
      <c r="J66" s="39">
        <f t="shared" si="24"/>
        <v>400.78817733990149</v>
      </c>
      <c r="K66" s="39">
        <f t="shared" si="24"/>
        <v>667.98029556650249</v>
      </c>
    </row>
    <row r="67" spans="1:11" x14ac:dyDescent="0.2">
      <c r="A67" s="138"/>
      <c r="B67" s="139"/>
      <c r="C67" s="38" t="s">
        <v>40</v>
      </c>
      <c r="D67" s="39">
        <f t="shared" ref="D67:K67" si="25">D66*2</f>
        <v>4007.8817733990145</v>
      </c>
      <c r="E67" s="39">
        <f t="shared" si="25"/>
        <v>2003.9408866995072</v>
      </c>
      <c r="F67" s="39">
        <f t="shared" si="25"/>
        <v>1335.960591133005</v>
      </c>
      <c r="G67" s="39">
        <f t="shared" si="25"/>
        <v>2003.9408866995072</v>
      </c>
      <c r="H67" s="39">
        <f t="shared" si="25"/>
        <v>1068.768472906404</v>
      </c>
      <c r="I67" s="39">
        <f t="shared" si="25"/>
        <v>801.57635467980299</v>
      </c>
      <c r="J67" s="39">
        <f t="shared" si="25"/>
        <v>801.57635467980299</v>
      </c>
      <c r="K67" s="39">
        <f t="shared" si="25"/>
        <v>1335.960591133005</v>
      </c>
    </row>
    <row r="68" spans="1:11" x14ac:dyDescent="0.2">
      <c r="A68" s="130"/>
      <c r="B68" s="106"/>
      <c r="C68" s="42" t="s">
        <v>41</v>
      </c>
      <c r="D68" s="39">
        <f t="shared" ref="D68:K68" si="26">D67+D66</f>
        <v>6011.8226600985217</v>
      </c>
      <c r="E68" s="39">
        <f t="shared" si="26"/>
        <v>3005.9113300492609</v>
      </c>
      <c r="F68" s="39">
        <f t="shared" si="26"/>
        <v>2003.9408866995075</v>
      </c>
      <c r="G68" s="39">
        <f t="shared" si="26"/>
        <v>3005.9113300492609</v>
      </c>
      <c r="H68" s="39">
        <f t="shared" si="26"/>
        <v>1603.152709359606</v>
      </c>
      <c r="I68" s="39">
        <f t="shared" si="26"/>
        <v>1202.3645320197045</v>
      </c>
      <c r="J68" s="39">
        <f t="shared" si="26"/>
        <v>1202.3645320197045</v>
      </c>
      <c r="K68" s="39">
        <f t="shared" si="26"/>
        <v>2003.9408866995075</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Burkina Faso</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107</v>
      </c>
      <c r="B4" s="200" t="s">
        <v>84</v>
      </c>
      <c r="C4" s="7"/>
      <c r="D4" s="8" t="s">
        <v>2</v>
      </c>
      <c r="E4" s="8" t="s">
        <v>3</v>
      </c>
      <c r="F4" s="8" t="s">
        <v>4</v>
      </c>
      <c r="G4" s="9" t="s">
        <v>5</v>
      </c>
      <c r="H4" s="10" t="s">
        <v>6</v>
      </c>
      <c r="I4" s="10" t="s">
        <v>7</v>
      </c>
      <c r="J4" s="10"/>
      <c r="K4" s="11"/>
    </row>
    <row r="5" spans="1:11" ht="13.8" thickBot="1" x14ac:dyDescent="0.3">
      <c r="A5" s="12"/>
      <c r="B5" s="12"/>
      <c r="C5" s="13" t="s">
        <v>8</v>
      </c>
      <c r="D5" s="14">
        <v>1</v>
      </c>
      <c r="E5" s="269">
        <f>D5*C6/G7</f>
        <v>112.57142857142857</v>
      </c>
      <c r="F5" s="269">
        <f>E5*14</f>
        <v>1576</v>
      </c>
      <c r="G5" s="16">
        <v>1</v>
      </c>
      <c r="H5" s="269">
        <f>F5*30</f>
        <v>47280</v>
      </c>
      <c r="I5" s="298">
        <f>E26</f>
        <v>18912</v>
      </c>
      <c r="J5" s="299">
        <f>F26</f>
        <v>28368</v>
      </c>
      <c r="K5" s="19"/>
    </row>
    <row r="6" spans="1:11" ht="13.2" x14ac:dyDescent="0.25">
      <c r="A6" s="151" t="s">
        <v>9</v>
      </c>
      <c r="B6" s="159">
        <f>D5*C6</f>
        <v>112.57142857142857</v>
      </c>
      <c r="C6" s="233">
        <f>B7/C7</f>
        <v>112.57142857142857</v>
      </c>
      <c r="D6" s="20" t="s">
        <v>10</v>
      </c>
      <c r="E6" s="21"/>
      <c r="F6" s="21"/>
      <c r="G6" s="22">
        <v>39706</v>
      </c>
      <c r="H6" s="23" t="s">
        <v>11</v>
      </c>
      <c r="I6" s="24" t="s">
        <v>12</v>
      </c>
      <c r="J6" s="24" t="s">
        <v>13</v>
      </c>
      <c r="K6" s="25"/>
    </row>
    <row r="7" spans="1:11" ht="14.4" x14ac:dyDescent="0.3">
      <c r="A7" s="162" t="s">
        <v>14</v>
      </c>
      <c r="B7" s="26">
        <v>1576</v>
      </c>
      <c r="C7" s="27">
        <v>14</v>
      </c>
      <c r="D7"/>
      <c r="E7" s="28"/>
      <c r="F7"/>
      <c r="G7" s="29">
        <v>1</v>
      </c>
      <c r="H7"/>
      <c r="I7" s="30"/>
      <c r="J7"/>
      <c r="K7" s="31"/>
    </row>
    <row r="8" spans="1:11" ht="13.8" thickBot="1" x14ac:dyDescent="0.3">
      <c r="A8" s="150" t="s">
        <v>15</v>
      </c>
      <c r="B8" s="32">
        <f>B7*C8</f>
        <v>47280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212">
        <f>E5</f>
        <v>112.57142857142857</v>
      </c>
      <c r="E10" s="213">
        <f>D10/100*40</f>
        <v>45.028571428571425</v>
      </c>
      <c r="F10" s="239">
        <f>D10/100*60</f>
        <v>67.542857142857144</v>
      </c>
      <c r="G10" s="155" t="s">
        <v>25</v>
      </c>
      <c r="H10" s="212">
        <f>E10/100*35</f>
        <v>15.759999999999998</v>
      </c>
      <c r="I10" s="213">
        <f>E10/100*10</f>
        <v>4.5028571428571427</v>
      </c>
      <c r="J10" s="213">
        <f>E10/100*10</f>
        <v>4.5028571428571427</v>
      </c>
      <c r="K10" s="213">
        <f>E10/100*45</f>
        <v>20.26285714285714</v>
      </c>
    </row>
    <row r="11" spans="1:11" x14ac:dyDescent="0.2">
      <c r="B11" s="19"/>
      <c r="C11" s="149" t="s">
        <v>26</v>
      </c>
      <c r="D11" s="212">
        <f>D10*2</f>
        <v>225.14285714285714</v>
      </c>
      <c r="E11" s="213">
        <f>E10*2</f>
        <v>90.05714285714285</v>
      </c>
      <c r="F11" s="239">
        <f>F10*2</f>
        <v>135.08571428571429</v>
      </c>
      <c r="G11" s="155" t="s">
        <v>26</v>
      </c>
      <c r="H11" s="212">
        <f>H10*2</f>
        <v>31.519999999999996</v>
      </c>
      <c r="I11" s="213">
        <f>I10*2</f>
        <v>9.0057142857142853</v>
      </c>
      <c r="J11" s="213">
        <f>J10*2</f>
        <v>9.0057142857142853</v>
      </c>
      <c r="K11" s="213">
        <f>K10*2</f>
        <v>40.52571428571428</v>
      </c>
    </row>
    <row r="12" spans="1:11" ht="14.4" x14ac:dyDescent="0.3">
      <c r="A12" s="145"/>
      <c r="B12" s="19"/>
      <c r="C12" s="149" t="s">
        <v>27</v>
      </c>
      <c r="D12" s="212">
        <f>D10*3</f>
        <v>337.71428571428572</v>
      </c>
      <c r="E12" s="213">
        <f>E10*3</f>
        <v>135.08571428571429</v>
      </c>
      <c r="F12" s="239">
        <f>F10*3</f>
        <v>202.62857142857143</v>
      </c>
      <c r="G12" s="155" t="s">
        <v>27</v>
      </c>
      <c r="H12" s="212">
        <f>H10*3</f>
        <v>47.279999999999994</v>
      </c>
      <c r="I12" s="213">
        <f>I10*3</f>
        <v>13.508571428571429</v>
      </c>
      <c r="J12" s="213">
        <f>J10*3</f>
        <v>13.508571428571429</v>
      </c>
      <c r="K12" s="213">
        <f>K10*3</f>
        <v>60.788571428571416</v>
      </c>
    </row>
    <row r="13" spans="1:11" x14ac:dyDescent="0.2">
      <c r="B13" s="19"/>
      <c r="C13" s="149" t="s">
        <v>28</v>
      </c>
      <c r="D13" s="212">
        <f>D10*6</f>
        <v>675.42857142857144</v>
      </c>
      <c r="E13" s="213">
        <f>E10*6</f>
        <v>270.17142857142858</v>
      </c>
      <c r="F13" s="239">
        <f>F10*6</f>
        <v>405.25714285714287</v>
      </c>
      <c r="G13" s="155" t="s">
        <v>28</v>
      </c>
      <c r="H13" s="212">
        <f>H10*6</f>
        <v>94.559999999999988</v>
      </c>
      <c r="I13" s="213">
        <f>I10*6</f>
        <v>27.017142857142858</v>
      </c>
      <c r="J13" s="213">
        <f>J10*6</f>
        <v>27.017142857142858</v>
      </c>
      <c r="K13" s="213">
        <f>K10*6</f>
        <v>121.57714285714283</v>
      </c>
    </row>
    <row r="14" spans="1:11" x14ac:dyDescent="0.2">
      <c r="A14" s="157"/>
      <c r="B14" s="147"/>
      <c r="C14" s="149" t="s">
        <v>29</v>
      </c>
      <c r="D14" s="212">
        <f>D10*12</f>
        <v>1350.8571428571429</v>
      </c>
      <c r="E14" s="213">
        <f>E10*12</f>
        <v>540.34285714285716</v>
      </c>
      <c r="F14" s="239">
        <f>F10*12</f>
        <v>810.51428571428573</v>
      </c>
      <c r="G14" s="155" t="s">
        <v>29</v>
      </c>
      <c r="H14" s="212">
        <f>H10*12</f>
        <v>189.11999999999998</v>
      </c>
      <c r="I14" s="213">
        <f>I10*12</f>
        <v>54.034285714285716</v>
      </c>
      <c r="J14" s="213">
        <f>J10*12</f>
        <v>54.034285714285716</v>
      </c>
      <c r="K14" s="213">
        <f>K10*12</f>
        <v>243.15428571428566</v>
      </c>
    </row>
    <row r="15" spans="1:11" x14ac:dyDescent="0.2">
      <c r="A15" s="157"/>
      <c r="B15" s="158"/>
      <c r="C15" s="160" t="s">
        <v>30</v>
      </c>
      <c r="D15" s="241">
        <f>D10*14</f>
        <v>1576</v>
      </c>
      <c r="E15" s="242">
        <f>E10*14</f>
        <v>630.4</v>
      </c>
      <c r="F15" s="243">
        <f>F10*14</f>
        <v>945.6</v>
      </c>
      <c r="G15" s="143" t="s">
        <v>30</v>
      </c>
      <c r="H15" s="241">
        <f>H10*14</f>
        <v>220.64</v>
      </c>
      <c r="I15" s="242">
        <f>I10*14</f>
        <v>63.04</v>
      </c>
      <c r="J15" s="242">
        <f>J10*14</f>
        <v>63.04</v>
      </c>
      <c r="K15" s="242">
        <f>K10*14</f>
        <v>283.67999999999995</v>
      </c>
    </row>
    <row r="16" spans="1:11" x14ac:dyDescent="0.2">
      <c r="A16" s="157"/>
      <c r="B16" s="146"/>
      <c r="C16" s="149" t="s">
        <v>31</v>
      </c>
      <c r="D16" s="212">
        <f>D15*2</f>
        <v>3152</v>
      </c>
      <c r="E16" s="213">
        <f>E15*2</f>
        <v>1260.8</v>
      </c>
      <c r="F16" s="239">
        <f>F15*2</f>
        <v>1891.2</v>
      </c>
      <c r="G16" s="155" t="s">
        <v>31</v>
      </c>
      <c r="H16" s="212">
        <f>H15*2</f>
        <v>441.28</v>
      </c>
      <c r="I16" s="213">
        <f>I15*2</f>
        <v>126.08</v>
      </c>
      <c r="J16" s="213">
        <f>J15*2</f>
        <v>126.08</v>
      </c>
      <c r="K16" s="213">
        <f>K15*2</f>
        <v>567.3599999999999</v>
      </c>
    </row>
    <row r="17" spans="1:11" x14ac:dyDescent="0.2">
      <c r="B17" s="19"/>
      <c r="C17" s="149" t="s">
        <v>32</v>
      </c>
      <c r="D17" s="212">
        <f>D16+D15</f>
        <v>4728</v>
      </c>
      <c r="E17" s="213">
        <f>E16+E15</f>
        <v>1891.1999999999998</v>
      </c>
      <c r="F17" s="239">
        <f>F16+F15</f>
        <v>2836.8</v>
      </c>
      <c r="G17" s="155" t="s">
        <v>32</v>
      </c>
      <c r="H17" s="212">
        <f>H16+H15</f>
        <v>661.92</v>
      </c>
      <c r="I17" s="213">
        <f>I16+I15</f>
        <v>189.12</v>
      </c>
      <c r="J17" s="213">
        <f>J16+J15</f>
        <v>189.12</v>
      </c>
      <c r="K17" s="213">
        <f>K16+K15</f>
        <v>851.03999999999985</v>
      </c>
    </row>
    <row r="18" spans="1:11" x14ac:dyDescent="0.2">
      <c r="A18" s="138"/>
      <c r="B18" s="19"/>
      <c r="C18" s="149" t="s">
        <v>33</v>
      </c>
      <c r="D18" s="212">
        <f>D16*2</f>
        <v>6304</v>
      </c>
      <c r="E18" s="213">
        <f>E16+E16</f>
        <v>2521.6</v>
      </c>
      <c r="F18" s="239">
        <f>F16+F16</f>
        <v>3782.4</v>
      </c>
      <c r="G18" s="155" t="s">
        <v>33</v>
      </c>
      <c r="H18" s="212">
        <f>H16+H16</f>
        <v>882.56</v>
      </c>
      <c r="I18" s="213">
        <f>I16+I16</f>
        <v>252.16</v>
      </c>
      <c r="J18" s="213">
        <f>J16+J16</f>
        <v>252.16</v>
      </c>
      <c r="K18" s="213">
        <f>K16+K16</f>
        <v>1134.7199999999998</v>
      </c>
    </row>
    <row r="19" spans="1:11" x14ac:dyDescent="0.2">
      <c r="A19" s="138"/>
      <c r="B19" s="19"/>
      <c r="C19" s="149" t="s">
        <v>34</v>
      </c>
      <c r="D19" s="212">
        <f>D17+D16</f>
        <v>7880</v>
      </c>
      <c r="E19" s="213">
        <f>E17+E16</f>
        <v>3152</v>
      </c>
      <c r="F19" s="239">
        <f>F16+F17</f>
        <v>4728</v>
      </c>
      <c r="G19" s="155" t="s">
        <v>34</v>
      </c>
      <c r="H19" s="212">
        <f>H17+H16</f>
        <v>1103.1999999999998</v>
      </c>
      <c r="I19" s="213">
        <f>I16+I17</f>
        <v>315.2</v>
      </c>
      <c r="J19" s="213">
        <f>J16+J17</f>
        <v>315.2</v>
      </c>
      <c r="K19" s="213">
        <f>K18+K15</f>
        <v>1418.3999999999996</v>
      </c>
    </row>
    <row r="20" spans="1:11" x14ac:dyDescent="0.2">
      <c r="A20" s="138"/>
      <c r="B20" s="19"/>
      <c r="C20" s="149" t="s">
        <v>35</v>
      </c>
      <c r="D20" s="212">
        <f>D17*2</f>
        <v>9456</v>
      </c>
      <c r="E20" s="213">
        <f>E17+E17</f>
        <v>3782.3999999999996</v>
      </c>
      <c r="F20" s="239">
        <f>F17+F17</f>
        <v>5673.6</v>
      </c>
      <c r="G20" s="155" t="s">
        <v>35</v>
      </c>
      <c r="H20" s="212">
        <f>H17+H17</f>
        <v>1323.84</v>
      </c>
      <c r="I20" s="213">
        <f>I17+I17</f>
        <v>378.24</v>
      </c>
      <c r="J20" s="213">
        <f>J17+J17</f>
        <v>378.24</v>
      </c>
      <c r="K20" s="213">
        <f>K19+K15</f>
        <v>1702.0799999999995</v>
      </c>
    </row>
    <row r="21" spans="1:11" x14ac:dyDescent="0.2">
      <c r="A21" s="138"/>
      <c r="B21" s="19"/>
      <c r="C21" s="149" t="s">
        <v>36</v>
      </c>
      <c r="D21" s="212">
        <f>D18+D17</f>
        <v>11032</v>
      </c>
      <c r="E21" s="213">
        <f>E18+E17</f>
        <v>4412.7999999999993</v>
      </c>
      <c r="F21" s="239">
        <f>F18+F17</f>
        <v>6619.2000000000007</v>
      </c>
      <c r="G21" s="155" t="s">
        <v>36</v>
      </c>
      <c r="H21" s="212">
        <f>H17+H18</f>
        <v>1544.48</v>
      </c>
      <c r="I21" s="213">
        <f>I18+I17</f>
        <v>441.28</v>
      </c>
      <c r="J21" s="213">
        <f>J18+J17</f>
        <v>441.28</v>
      </c>
      <c r="K21" s="213">
        <f>K20+K15</f>
        <v>1985.7599999999993</v>
      </c>
    </row>
    <row r="22" spans="1:11" x14ac:dyDescent="0.2">
      <c r="A22" s="138"/>
      <c r="B22" s="19"/>
      <c r="C22" s="149" t="s">
        <v>37</v>
      </c>
      <c r="D22" s="212">
        <f>D18+D18</f>
        <v>12608</v>
      </c>
      <c r="E22" s="213">
        <f>E18+E18</f>
        <v>5043.2</v>
      </c>
      <c r="F22" s="239">
        <f>F18+F18</f>
        <v>7564.8</v>
      </c>
      <c r="G22" s="155" t="s">
        <v>37</v>
      </c>
      <c r="H22" s="212">
        <f>H18+H18</f>
        <v>1765.12</v>
      </c>
      <c r="I22" s="213">
        <f>I18+I18</f>
        <v>504.32</v>
      </c>
      <c r="J22" s="213">
        <f>J18+J18</f>
        <v>504.32</v>
      </c>
      <c r="K22" s="213">
        <f>K21+K15</f>
        <v>2269.4399999999991</v>
      </c>
    </row>
    <row r="23" spans="1:11" x14ac:dyDescent="0.2">
      <c r="A23" s="138"/>
      <c r="B23" s="19"/>
      <c r="C23" s="149" t="s">
        <v>38</v>
      </c>
      <c r="D23" s="212">
        <f>D18+D19</f>
        <v>14184</v>
      </c>
      <c r="E23" s="213">
        <f>E19+E18</f>
        <v>5673.6</v>
      </c>
      <c r="F23" s="239">
        <f>F19+F18</f>
        <v>8510.4</v>
      </c>
      <c r="G23" s="155" t="s">
        <v>38</v>
      </c>
      <c r="H23" s="212">
        <f>H18+H19</f>
        <v>1985.7599999999998</v>
      </c>
      <c r="I23" s="213">
        <f>I19+I18</f>
        <v>567.36</v>
      </c>
      <c r="J23" s="213">
        <f>J19+J18</f>
        <v>567.36</v>
      </c>
      <c r="K23" s="213">
        <f>K22+K15</f>
        <v>2553.119999999999</v>
      </c>
    </row>
    <row r="24" spans="1:11" x14ac:dyDescent="0.2">
      <c r="A24" s="138"/>
      <c r="B24" s="19"/>
      <c r="C24" s="149" t="s">
        <v>39</v>
      </c>
      <c r="D24" s="212">
        <f>D15*10</f>
        <v>15760</v>
      </c>
      <c r="E24" s="213">
        <f>E19+E19</f>
        <v>6304</v>
      </c>
      <c r="F24" s="239">
        <f>F19+F19</f>
        <v>9456</v>
      </c>
      <c r="G24" s="155" t="s">
        <v>39</v>
      </c>
      <c r="H24" s="212">
        <f>H19+H19</f>
        <v>2206.3999999999996</v>
      </c>
      <c r="I24" s="213">
        <f>I19+I19</f>
        <v>630.4</v>
      </c>
      <c r="J24" s="213">
        <f>J19+J19</f>
        <v>630.4</v>
      </c>
      <c r="K24" s="213">
        <f>K23+K15</f>
        <v>2836.7999999999988</v>
      </c>
    </row>
    <row r="25" spans="1:11" x14ac:dyDescent="0.2">
      <c r="A25" s="138"/>
      <c r="B25" s="19"/>
      <c r="C25" s="149" t="s">
        <v>40</v>
      </c>
      <c r="D25" s="212">
        <f>D24*2</f>
        <v>31520</v>
      </c>
      <c r="E25" s="213">
        <f>E24*2</f>
        <v>12608</v>
      </c>
      <c r="F25" s="239">
        <f>F24*2</f>
        <v>18912</v>
      </c>
      <c r="G25" s="155" t="s">
        <v>40</v>
      </c>
      <c r="H25" s="212">
        <f>H24*2</f>
        <v>4412.7999999999993</v>
      </c>
      <c r="I25" s="213">
        <f>I24*2</f>
        <v>1260.8</v>
      </c>
      <c r="J25" s="213">
        <f>J24*2</f>
        <v>1260.8</v>
      </c>
      <c r="K25" s="213">
        <f>K24*2</f>
        <v>5673.5999999999976</v>
      </c>
    </row>
    <row r="26" spans="1:11" ht="10.8" thickBot="1" x14ac:dyDescent="0.25">
      <c r="A26" s="138"/>
      <c r="B26" s="25"/>
      <c r="C26" s="148" t="s">
        <v>41</v>
      </c>
      <c r="D26" s="212">
        <f>D25+D24</f>
        <v>47280</v>
      </c>
      <c r="E26" s="213">
        <f>E25+E24</f>
        <v>18912</v>
      </c>
      <c r="F26" s="239">
        <f>F25+F24</f>
        <v>28368</v>
      </c>
      <c r="G26" s="154" t="s">
        <v>41</v>
      </c>
      <c r="H26" s="212">
        <f>H25+H24</f>
        <v>6619.1999999999989</v>
      </c>
      <c r="I26" s="213">
        <f>I25+I24</f>
        <v>1891.1999999999998</v>
      </c>
      <c r="J26" s="213">
        <f>J25+J24</f>
        <v>1891.1999999999998</v>
      </c>
      <c r="K26" s="213">
        <f>K25+K24</f>
        <v>8510.399999999996</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47280</v>
      </c>
      <c r="D29" s="213">
        <f>C29/100*4</f>
        <v>1891.2</v>
      </c>
      <c r="E29" s="213">
        <f>C29/100*5</f>
        <v>2364</v>
      </c>
      <c r="F29" s="213">
        <f>C29/100*6</f>
        <v>2836.8</v>
      </c>
      <c r="G29" s="213">
        <f>C29/100*7</f>
        <v>3309.6</v>
      </c>
      <c r="H29" s="213">
        <f>C29/100*8</f>
        <v>3782.4</v>
      </c>
      <c r="I29" s="213">
        <f>C29/100*9</f>
        <v>4255.2</v>
      </c>
      <c r="J29" s="213">
        <f>C29/100*10</f>
        <v>4728</v>
      </c>
      <c r="K29" s="52"/>
    </row>
    <row r="30" spans="1:11" x14ac:dyDescent="0.2">
      <c r="A30" s="19"/>
      <c r="B30" s="53" t="s">
        <v>45</v>
      </c>
      <c r="C30" s="54" t="s">
        <v>46</v>
      </c>
      <c r="D30" s="214">
        <f>D15</f>
        <v>1576</v>
      </c>
      <c r="E30" s="214">
        <f>D15</f>
        <v>1576</v>
      </c>
      <c r="F30" s="214">
        <f>D15</f>
        <v>1576</v>
      </c>
      <c r="G30" s="214">
        <f>D15</f>
        <v>1576</v>
      </c>
      <c r="H30" s="214">
        <f>D15</f>
        <v>1576</v>
      </c>
      <c r="I30" s="214">
        <f>D15</f>
        <v>1576</v>
      </c>
      <c r="J30" s="214">
        <f>D15</f>
        <v>1576</v>
      </c>
      <c r="K30" s="52"/>
    </row>
    <row r="31" spans="1:11" x14ac:dyDescent="0.2">
      <c r="A31" s="19"/>
      <c r="B31" s="53" t="s">
        <v>47</v>
      </c>
      <c r="C31" s="56" t="s">
        <v>48</v>
      </c>
      <c r="D31" s="213">
        <f t="shared" ref="D31:J31" si="0">D29-D30</f>
        <v>315.20000000000005</v>
      </c>
      <c r="E31" s="213">
        <f t="shared" si="0"/>
        <v>788</v>
      </c>
      <c r="F31" s="213">
        <f t="shared" si="0"/>
        <v>1260.8000000000002</v>
      </c>
      <c r="G31" s="213">
        <f t="shared" si="0"/>
        <v>1733.6</v>
      </c>
      <c r="H31" s="213">
        <f t="shared" si="0"/>
        <v>2206.4</v>
      </c>
      <c r="I31" s="213">
        <f t="shared" si="0"/>
        <v>2679.2</v>
      </c>
      <c r="J31" s="213">
        <f t="shared" si="0"/>
        <v>3152</v>
      </c>
      <c r="K31" s="52"/>
    </row>
    <row r="32" spans="1:11" ht="10.8" thickBot="1" x14ac:dyDescent="0.25">
      <c r="A32" s="19"/>
      <c r="B32" s="57"/>
      <c r="C32" s="453" t="s">
        <v>161</v>
      </c>
      <c r="D32" s="215">
        <f t="shared" ref="D32:J32" si="1">D31/100*10</f>
        <v>31.520000000000007</v>
      </c>
      <c r="E32" s="215">
        <f t="shared" si="1"/>
        <v>78.8</v>
      </c>
      <c r="F32" s="215">
        <f t="shared" si="1"/>
        <v>126.08000000000003</v>
      </c>
      <c r="G32" s="215">
        <f t="shared" si="1"/>
        <v>173.35999999999999</v>
      </c>
      <c r="H32" s="215">
        <f t="shared" si="1"/>
        <v>220.64</v>
      </c>
      <c r="I32" s="215">
        <f t="shared" si="1"/>
        <v>267.91999999999996</v>
      </c>
      <c r="J32" s="215">
        <f t="shared" si="1"/>
        <v>315.2</v>
      </c>
      <c r="K32" s="59"/>
    </row>
    <row r="33" spans="1:11" x14ac:dyDescent="0.2">
      <c r="A33" s="19"/>
      <c r="B33" s="60" t="s">
        <v>50</v>
      </c>
      <c r="C33" s="61" t="s">
        <v>51</v>
      </c>
      <c r="D33" s="248">
        <f t="shared" ref="D33:J36" si="2">D29*30</f>
        <v>56736</v>
      </c>
      <c r="E33" s="248">
        <f t="shared" si="2"/>
        <v>70920</v>
      </c>
      <c r="F33" s="248">
        <f t="shared" si="2"/>
        <v>85104</v>
      </c>
      <c r="G33" s="248">
        <f t="shared" si="2"/>
        <v>99288</v>
      </c>
      <c r="H33" s="248">
        <f t="shared" si="2"/>
        <v>113472</v>
      </c>
      <c r="I33" s="248">
        <f t="shared" si="2"/>
        <v>127656</v>
      </c>
      <c r="J33" s="249">
        <f t="shared" si="2"/>
        <v>141840</v>
      </c>
      <c r="K33" s="64"/>
    </row>
    <row r="34" spans="1:11" x14ac:dyDescent="0.2">
      <c r="A34" s="19"/>
      <c r="B34" s="65" t="s">
        <v>50</v>
      </c>
      <c r="C34" s="66" t="s">
        <v>52</v>
      </c>
      <c r="D34" s="216">
        <f t="shared" si="2"/>
        <v>47280</v>
      </c>
      <c r="E34" s="216">
        <f t="shared" si="2"/>
        <v>47280</v>
      </c>
      <c r="F34" s="216">
        <f t="shared" si="2"/>
        <v>47280</v>
      </c>
      <c r="G34" s="216">
        <f t="shared" si="2"/>
        <v>47280</v>
      </c>
      <c r="H34" s="216">
        <f t="shared" si="2"/>
        <v>47280</v>
      </c>
      <c r="I34" s="216">
        <f t="shared" si="2"/>
        <v>47280</v>
      </c>
      <c r="J34" s="217">
        <f t="shared" si="2"/>
        <v>47280</v>
      </c>
      <c r="K34" s="69"/>
    </row>
    <row r="35" spans="1:11" x14ac:dyDescent="0.2">
      <c r="A35" s="19"/>
      <c r="B35" s="70" t="s">
        <v>50</v>
      </c>
      <c r="C35" s="71" t="s">
        <v>53</v>
      </c>
      <c r="D35" s="218">
        <f t="shared" si="2"/>
        <v>9456.0000000000018</v>
      </c>
      <c r="E35" s="218">
        <f t="shared" si="2"/>
        <v>23640</v>
      </c>
      <c r="F35" s="218">
        <f t="shared" si="2"/>
        <v>37824.000000000007</v>
      </c>
      <c r="G35" s="218">
        <f t="shared" si="2"/>
        <v>52008</v>
      </c>
      <c r="H35" s="218">
        <f t="shared" si="2"/>
        <v>66192</v>
      </c>
      <c r="I35" s="218">
        <f t="shared" si="2"/>
        <v>80376</v>
      </c>
      <c r="J35" s="219">
        <f t="shared" si="2"/>
        <v>94560</v>
      </c>
      <c r="K35" s="74"/>
    </row>
    <row r="36" spans="1:11" ht="10.8" thickBot="1" x14ac:dyDescent="0.25">
      <c r="A36" s="19"/>
      <c r="B36" s="75" t="s">
        <v>50</v>
      </c>
      <c r="C36" s="76" t="s">
        <v>49</v>
      </c>
      <c r="D36" s="253">
        <f t="shared" si="2"/>
        <v>945.60000000000025</v>
      </c>
      <c r="E36" s="253">
        <f t="shared" si="2"/>
        <v>2364</v>
      </c>
      <c r="F36" s="253">
        <f t="shared" si="2"/>
        <v>3782.400000000001</v>
      </c>
      <c r="G36" s="253">
        <f t="shared" si="2"/>
        <v>5200.7999999999993</v>
      </c>
      <c r="H36" s="253">
        <f t="shared" si="2"/>
        <v>6619.2</v>
      </c>
      <c r="I36" s="253">
        <f t="shared" si="2"/>
        <v>8037.5999999999985</v>
      </c>
      <c r="J36" s="253">
        <f t="shared" si="2"/>
        <v>9456</v>
      </c>
      <c r="K36" s="78"/>
    </row>
    <row r="37" spans="1:11" x14ac:dyDescent="0.2">
      <c r="A37" s="6"/>
      <c r="B37" s="79"/>
      <c r="C37" s="80" t="s">
        <v>54</v>
      </c>
      <c r="D37" s="872">
        <f t="shared" ref="D37:J37" si="3">D31</f>
        <v>315.20000000000005</v>
      </c>
      <c r="E37" s="872">
        <f t="shared" si="3"/>
        <v>788</v>
      </c>
      <c r="F37" s="872">
        <f t="shared" si="3"/>
        <v>1260.8000000000002</v>
      </c>
      <c r="G37" s="872">
        <f t="shared" si="3"/>
        <v>1733.6</v>
      </c>
      <c r="H37" s="872">
        <f t="shared" si="3"/>
        <v>2206.4</v>
      </c>
      <c r="I37" s="872">
        <f t="shared" si="3"/>
        <v>2679.2</v>
      </c>
      <c r="J37" s="872">
        <f t="shared" si="3"/>
        <v>3152</v>
      </c>
      <c r="K37" s="82"/>
    </row>
    <row r="38" spans="1:11" ht="11.4" x14ac:dyDescent="0.2">
      <c r="A38" s="11"/>
      <c r="B38" s="83"/>
      <c r="C38" s="84" t="s">
        <v>55</v>
      </c>
      <c r="D38" s="257">
        <f t="shared" ref="D38:J38" si="4">D37/100*20</f>
        <v>63.040000000000013</v>
      </c>
      <c r="E38" s="220">
        <f t="shared" si="4"/>
        <v>157.6</v>
      </c>
      <c r="F38" s="220">
        <f t="shared" si="4"/>
        <v>252.16000000000005</v>
      </c>
      <c r="G38" s="220">
        <f t="shared" si="4"/>
        <v>346.71999999999997</v>
      </c>
      <c r="H38" s="220">
        <f t="shared" si="4"/>
        <v>441.28</v>
      </c>
      <c r="I38" s="220">
        <f t="shared" si="4"/>
        <v>535.83999999999992</v>
      </c>
      <c r="J38" s="220">
        <f t="shared" si="4"/>
        <v>630.4</v>
      </c>
      <c r="K38" s="82"/>
    </row>
    <row r="39" spans="1:11" ht="13.2" x14ac:dyDescent="0.25">
      <c r="A39" s="19"/>
      <c r="B39" s="87"/>
      <c r="C39" s="88" t="s">
        <v>56</v>
      </c>
      <c r="D39" s="257">
        <f t="shared" ref="D39:J39" si="5">D37/100*40</f>
        <v>126.08000000000003</v>
      </c>
      <c r="E39" s="220">
        <f t="shared" si="5"/>
        <v>315.2</v>
      </c>
      <c r="F39" s="220">
        <f t="shared" si="5"/>
        <v>504.32000000000011</v>
      </c>
      <c r="G39" s="220">
        <f t="shared" si="5"/>
        <v>693.43999999999994</v>
      </c>
      <c r="H39" s="220">
        <f t="shared" si="5"/>
        <v>882.56</v>
      </c>
      <c r="I39" s="220">
        <f t="shared" si="5"/>
        <v>1071.6799999999998</v>
      </c>
      <c r="J39" s="220">
        <f t="shared" si="5"/>
        <v>1260.8</v>
      </c>
      <c r="K39" s="82"/>
    </row>
    <row r="40" spans="1:11" ht="11.4" x14ac:dyDescent="0.2">
      <c r="A40" s="19"/>
      <c r="B40" s="89"/>
      <c r="C40" s="84" t="s">
        <v>57</v>
      </c>
      <c r="D40" s="257">
        <f t="shared" ref="D40:J40" si="6">D37/100*40</f>
        <v>126.08000000000003</v>
      </c>
      <c r="E40" s="220">
        <f t="shared" si="6"/>
        <v>315.2</v>
      </c>
      <c r="F40" s="220">
        <f t="shared" si="6"/>
        <v>504.32000000000011</v>
      </c>
      <c r="G40" s="220">
        <f t="shared" si="6"/>
        <v>693.43999999999994</v>
      </c>
      <c r="H40" s="220">
        <f t="shared" si="6"/>
        <v>882.56</v>
      </c>
      <c r="I40" s="220">
        <f t="shared" si="6"/>
        <v>1071.6799999999998</v>
      </c>
      <c r="J40" s="220">
        <f t="shared" si="6"/>
        <v>1260.8</v>
      </c>
      <c r="K40" s="82"/>
    </row>
    <row r="41" spans="1:11" s="96" customFormat="1" ht="11.4" x14ac:dyDescent="0.2">
      <c r="A41" s="90"/>
      <c r="B41" s="91"/>
      <c r="C41" s="92" t="s">
        <v>58</v>
      </c>
      <c r="D41" s="260">
        <f>D37/100*4</f>
        <v>12.608000000000002</v>
      </c>
      <c r="E41" s="261">
        <f>E37/100*5</f>
        <v>39.4</v>
      </c>
      <c r="F41" s="261">
        <f>F37/100*6</f>
        <v>75.64800000000001</v>
      </c>
      <c r="G41" s="261">
        <f>F37/100*7</f>
        <v>88.256000000000014</v>
      </c>
      <c r="H41" s="261">
        <f>F37/100*8</f>
        <v>100.86400000000002</v>
      </c>
      <c r="I41" s="261">
        <f>F37/100*9</f>
        <v>113.47200000000002</v>
      </c>
      <c r="J41" s="261">
        <f>F37/100*10</f>
        <v>126.08000000000003</v>
      </c>
      <c r="K41" s="95"/>
    </row>
    <row r="42" spans="1:11" ht="11.4" x14ac:dyDescent="0.2">
      <c r="A42" s="19"/>
      <c r="B42" s="89"/>
      <c r="C42" s="97" t="s">
        <v>59</v>
      </c>
      <c r="D42" s="263">
        <f t="shared" ref="D42:J42" si="7">D37+D41</f>
        <v>327.80800000000005</v>
      </c>
      <c r="E42" s="264">
        <f t="shared" si="7"/>
        <v>827.4</v>
      </c>
      <c r="F42" s="264">
        <f t="shared" si="7"/>
        <v>1336.4480000000001</v>
      </c>
      <c r="G42" s="264">
        <f t="shared" si="7"/>
        <v>1821.856</v>
      </c>
      <c r="H42" s="264">
        <f t="shared" si="7"/>
        <v>2307.2640000000001</v>
      </c>
      <c r="I42" s="264">
        <f t="shared" si="7"/>
        <v>2792.672</v>
      </c>
      <c r="J42" s="264">
        <f t="shared" si="7"/>
        <v>3278.08</v>
      </c>
      <c r="K42" s="100"/>
    </row>
    <row r="43" spans="1:11" ht="11.4" x14ac:dyDescent="0.2">
      <c r="A43" s="19"/>
      <c r="B43" s="101"/>
      <c r="C43" s="102" t="s">
        <v>60</v>
      </c>
      <c r="D43" s="266">
        <f>D35*D28</f>
        <v>378.24000000000007</v>
      </c>
      <c r="E43" s="266">
        <f t="shared" ref="E43:J43" si="8">E35*E28</f>
        <v>1182</v>
      </c>
      <c r="F43" s="266">
        <f t="shared" si="8"/>
        <v>2269.4400000000005</v>
      </c>
      <c r="G43" s="266">
        <f t="shared" si="8"/>
        <v>3640.5600000000004</v>
      </c>
      <c r="H43" s="266">
        <f t="shared" si="8"/>
        <v>5295.36</v>
      </c>
      <c r="I43" s="266">
        <f t="shared" si="8"/>
        <v>7233.84</v>
      </c>
      <c r="J43" s="266">
        <f t="shared" si="8"/>
        <v>9456</v>
      </c>
      <c r="K43" s="104"/>
    </row>
    <row r="44" spans="1:11" ht="11.4" x14ac:dyDescent="0.2">
      <c r="A44" s="19"/>
      <c r="B44" s="101"/>
      <c r="C44" s="102" t="s">
        <v>61</v>
      </c>
      <c r="D44" s="267">
        <f>D35+D43</f>
        <v>9834.2400000000016</v>
      </c>
      <c r="E44" s="267">
        <f t="shared" ref="E44:J44" si="9">E35+E43</f>
        <v>24822</v>
      </c>
      <c r="F44" s="267">
        <f t="shared" si="9"/>
        <v>40093.44000000001</v>
      </c>
      <c r="G44" s="267">
        <f t="shared" si="9"/>
        <v>55648.56</v>
      </c>
      <c r="H44" s="267">
        <f t="shared" si="9"/>
        <v>71487.360000000001</v>
      </c>
      <c r="I44" s="267">
        <f t="shared" si="9"/>
        <v>87609.84</v>
      </c>
      <c r="J44" s="267">
        <f t="shared" si="9"/>
        <v>104016</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269">
        <f>D46*E5</f>
        <v>112.57142857142857</v>
      </c>
      <c r="F46" s="269">
        <f>E46*C7</f>
        <v>1576</v>
      </c>
      <c r="G46" s="115"/>
      <c r="H46" s="269">
        <f>F46*C8</f>
        <v>47280</v>
      </c>
      <c r="I46" s="873">
        <f>E26</f>
        <v>18912</v>
      </c>
      <c r="J46" s="874">
        <f>F26</f>
        <v>28368</v>
      </c>
      <c r="K46" s="19"/>
    </row>
    <row r="47" spans="1:11" ht="13.8" thickBot="1" x14ac:dyDescent="0.3">
      <c r="A47" s="118" t="str">
        <f t="shared" ref="A47:B49" si="10">A6</f>
        <v>Per Month /US$</v>
      </c>
      <c r="B47" s="119">
        <f t="shared" si="10"/>
        <v>112.57142857142857</v>
      </c>
      <c r="C47" s="27">
        <v>1</v>
      </c>
      <c r="D47" s="120"/>
      <c r="E47" s="121"/>
      <c r="F47" s="121"/>
      <c r="G47" s="122"/>
      <c r="H47" s="123" t="s">
        <v>11</v>
      </c>
      <c r="I47" s="124" t="s">
        <v>20</v>
      </c>
      <c r="J47" s="124" t="s">
        <v>13</v>
      </c>
      <c r="K47" s="25"/>
    </row>
    <row r="48" spans="1:11" ht="13.8" thickBot="1" x14ac:dyDescent="0.3">
      <c r="A48" s="118" t="str">
        <f t="shared" si="10"/>
        <v>Per Year /US$</v>
      </c>
      <c r="B48" s="119">
        <f t="shared" si="10"/>
        <v>1576</v>
      </c>
      <c r="C48" s="27">
        <v>14</v>
      </c>
      <c r="D48" s="125"/>
      <c r="E48" s="126"/>
      <c r="F48" s="126"/>
      <c r="G48" s="126"/>
      <c r="H48" s="127"/>
      <c r="I48" s="127"/>
      <c r="J48" s="127"/>
      <c r="K48" s="44"/>
    </row>
    <row r="49" spans="1:11" ht="13.8" thickBot="1" x14ac:dyDescent="0.3">
      <c r="A49" s="118" t="str">
        <f t="shared" si="10"/>
        <v>Per 30 Years /US$</v>
      </c>
      <c r="B49" s="119">
        <f t="shared" si="10"/>
        <v>47280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213">
        <f>F10</f>
        <v>67.542857142857144</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213">
        <f>F10/100*30</f>
        <v>20.262857142857143</v>
      </c>
      <c r="E52" s="213">
        <f>F10/100*15</f>
        <v>10.131428571428572</v>
      </c>
      <c r="F52" s="213">
        <f>F10/100*10</f>
        <v>6.7542857142857144</v>
      </c>
      <c r="G52" s="213">
        <f>F10/100*15</f>
        <v>10.131428571428572</v>
      </c>
      <c r="H52" s="213">
        <f>F10/100*8</f>
        <v>5.4034285714285719</v>
      </c>
      <c r="I52" s="213">
        <f>F10/100*6</f>
        <v>4.0525714285714294</v>
      </c>
      <c r="J52" s="213">
        <f>F10/100*6</f>
        <v>4.0525714285714294</v>
      </c>
      <c r="K52" s="213">
        <f>F10/100*10</f>
        <v>6.7542857142857144</v>
      </c>
    </row>
    <row r="53" spans="1:11" x14ac:dyDescent="0.2">
      <c r="A53" s="138"/>
      <c r="B53" s="139"/>
      <c r="C53" s="38" t="s">
        <v>26</v>
      </c>
      <c r="D53" s="213">
        <f t="shared" ref="D53:K53" si="11">D52*2</f>
        <v>40.525714285714287</v>
      </c>
      <c r="E53" s="213">
        <f t="shared" si="11"/>
        <v>20.262857142857143</v>
      </c>
      <c r="F53" s="213">
        <f t="shared" si="11"/>
        <v>13.508571428571429</v>
      </c>
      <c r="G53" s="213">
        <f t="shared" si="11"/>
        <v>20.262857142857143</v>
      </c>
      <c r="H53" s="213">
        <f t="shared" si="11"/>
        <v>10.806857142857144</v>
      </c>
      <c r="I53" s="213">
        <f t="shared" si="11"/>
        <v>8.1051428571428588</v>
      </c>
      <c r="J53" s="213">
        <f t="shared" si="11"/>
        <v>8.1051428571428588</v>
      </c>
      <c r="K53" s="213">
        <f t="shared" si="11"/>
        <v>13.508571428571429</v>
      </c>
    </row>
    <row r="54" spans="1:11" x14ac:dyDescent="0.2">
      <c r="A54" s="138"/>
      <c r="B54" s="139"/>
      <c r="C54" s="38" t="s">
        <v>27</v>
      </c>
      <c r="D54" s="213">
        <f t="shared" ref="D54:K54" si="12">D52*3</f>
        <v>60.78857142857143</v>
      </c>
      <c r="E54" s="213">
        <f t="shared" si="12"/>
        <v>30.394285714285715</v>
      </c>
      <c r="F54" s="213">
        <f t="shared" si="12"/>
        <v>20.262857142857143</v>
      </c>
      <c r="G54" s="213">
        <f t="shared" si="12"/>
        <v>30.394285714285715</v>
      </c>
      <c r="H54" s="213">
        <f t="shared" si="12"/>
        <v>16.210285714285718</v>
      </c>
      <c r="I54" s="213">
        <f t="shared" si="12"/>
        <v>12.157714285714288</v>
      </c>
      <c r="J54" s="213">
        <f t="shared" si="12"/>
        <v>12.157714285714288</v>
      </c>
      <c r="K54" s="213">
        <f t="shared" si="12"/>
        <v>20.262857142857143</v>
      </c>
    </row>
    <row r="55" spans="1:11" x14ac:dyDescent="0.2">
      <c r="A55" s="138"/>
      <c r="B55" s="139"/>
      <c r="C55" s="38" t="s">
        <v>28</v>
      </c>
      <c r="D55" s="213">
        <f t="shared" ref="D55:K55" si="13">D52*6</f>
        <v>121.57714285714286</v>
      </c>
      <c r="E55" s="213">
        <f t="shared" si="13"/>
        <v>60.78857142857143</v>
      </c>
      <c r="F55" s="213">
        <f t="shared" si="13"/>
        <v>40.525714285714287</v>
      </c>
      <c r="G55" s="213">
        <f t="shared" si="13"/>
        <v>60.78857142857143</v>
      </c>
      <c r="H55" s="213">
        <f t="shared" si="13"/>
        <v>32.420571428571435</v>
      </c>
      <c r="I55" s="213">
        <f t="shared" si="13"/>
        <v>24.315428571428576</v>
      </c>
      <c r="J55" s="213">
        <f t="shared" si="13"/>
        <v>24.315428571428576</v>
      </c>
      <c r="K55" s="213">
        <f t="shared" si="13"/>
        <v>40.525714285714287</v>
      </c>
    </row>
    <row r="56" spans="1:11" x14ac:dyDescent="0.2">
      <c r="A56" s="138"/>
      <c r="B56" s="139"/>
      <c r="C56" s="38" t="s">
        <v>29</v>
      </c>
      <c r="D56" s="213">
        <f t="shared" ref="D56:K56" si="14">D52*12</f>
        <v>243.15428571428572</v>
      </c>
      <c r="E56" s="213">
        <f t="shared" si="14"/>
        <v>121.57714285714286</v>
      </c>
      <c r="F56" s="213">
        <f t="shared" si="14"/>
        <v>81.051428571428573</v>
      </c>
      <c r="G56" s="213">
        <f t="shared" si="14"/>
        <v>121.57714285714286</v>
      </c>
      <c r="H56" s="213">
        <f t="shared" si="14"/>
        <v>64.84114285714287</v>
      </c>
      <c r="I56" s="213">
        <f t="shared" si="14"/>
        <v>48.630857142857153</v>
      </c>
      <c r="J56" s="213">
        <f t="shared" si="14"/>
        <v>48.630857142857153</v>
      </c>
      <c r="K56" s="213">
        <f t="shared" si="14"/>
        <v>81.051428571428573</v>
      </c>
    </row>
    <row r="57" spans="1:11" x14ac:dyDescent="0.2">
      <c r="A57" s="138"/>
      <c r="B57" s="139"/>
      <c r="C57" s="40" t="s">
        <v>30</v>
      </c>
      <c r="D57" s="238">
        <f t="shared" ref="D57:K57" si="15">D52*14</f>
        <v>283.68</v>
      </c>
      <c r="E57" s="238">
        <f t="shared" si="15"/>
        <v>141.84</v>
      </c>
      <c r="F57" s="238">
        <f t="shared" si="15"/>
        <v>94.56</v>
      </c>
      <c r="G57" s="238">
        <f t="shared" si="15"/>
        <v>141.84</v>
      </c>
      <c r="H57" s="238">
        <f t="shared" si="15"/>
        <v>75.64800000000001</v>
      </c>
      <c r="I57" s="238">
        <f t="shared" si="15"/>
        <v>56.736000000000011</v>
      </c>
      <c r="J57" s="238">
        <f t="shared" si="15"/>
        <v>56.736000000000011</v>
      </c>
      <c r="K57" s="238">
        <f t="shared" si="15"/>
        <v>94.56</v>
      </c>
    </row>
    <row r="58" spans="1:11" x14ac:dyDescent="0.2">
      <c r="A58" s="138"/>
      <c r="B58" s="139"/>
      <c r="C58" s="38" t="s">
        <v>31</v>
      </c>
      <c r="D58" s="213">
        <f t="shared" ref="D58:K58" si="16">D57*2</f>
        <v>567.36</v>
      </c>
      <c r="E58" s="213">
        <f t="shared" si="16"/>
        <v>283.68</v>
      </c>
      <c r="F58" s="213">
        <f t="shared" si="16"/>
        <v>189.12</v>
      </c>
      <c r="G58" s="213">
        <f t="shared" si="16"/>
        <v>283.68</v>
      </c>
      <c r="H58" s="213">
        <f t="shared" si="16"/>
        <v>151.29600000000002</v>
      </c>
      <c r="I58" s="213">
        <f t="shared" si="16"/>
        <v>113.47200000000002</v>
      </c>
      <c r="J58" s="213">
        <f t="shared" si="16"/>
        <v>113.47200000000002</v>
      </c>
      <c r="K58" s="213">
        <f t="shared" si="16"/>
        <v>189.12</v>
      </c>
    </row>
    <row r="59" spans="1:11" x14ac:dyDescent="0.2">
      <c r="A59" s="138"/>
      <c r="B59" s="139"/>
      <c r="C59" s="38" t="s">
        <v>32</v>
      </c>
      <c r="D59" s="213">
        <f t="shared" ref="D59:K59" si="17">D58+D57</f>
        <v>851.04</v>
      </c>
      <c r="E59" s="213">
        <f t="shared" si="17"/>
        <v>425.52</v>
      </c>
      <c r="F59" s="213">
        <f t="shared" si="17"/>
        <v>283.68</v>
      </c>
      <c r="G59" s="213">
        <f t="shared" si="17"/>
        <v>425.52</v>
      </c>
      <c r="H59" s="213">
        <f t="shared" si="17"/>
        <v>226.94400000000002</v>
      </c>
      <c r="I59" s="213">
        <f t="shared" si="17"/>
        <v>170.20800000000003</v>
      </c>
      <c r="J59" s="213">
        <f t="shared" si="17"/>
        <v>170.20800000000003</v>
      </c>
      <c r="K59" s="213">
        <f t="shared" si="17"/>
        <v>283.68</v>
      </c>
    </row>
    <row r="60" spans="1:11" x14ac:dyDescent="0.2">
      <c r="A60" s="138"/>
      <c r="B60" s="139"/>
      <c r="C60" s="38" t="s">
        <v>33</v>
      </c>
      <c r="D60" s="213">
        <f>D58+D58</f>
        <v>1134.72</v>
      </c>
      <c r="E60" s="213">
        <f t="shared" ref="E60:K60" si="18">E59+E57</f>
        <v>567.36</v>
      </c>
      <c r="F60" s="213">
        <f t="shared" si="18"/>
        <v>378.24</v>
      </c>
      <c r="G60" s="213">
        <f t="shared" si="18"/>
        <v>567.36</v>
      </c>
      <c r="H60" s="213">
        <f t="shared" si="18"/>
        <v>302.59200000000004</v>
      </c>
      <c r="I60" s="213">
        <f t="shared" si="18"/>
        <v>226.94400000000005</v>
      </c>
      <c r="J60" s="213">
        <f t="shared" si="18"/>
        <v>226.94400000000005</v>
      </c>
      <c r="K60" s="213">
        <f t="shared" si="18"/>
        <v>378.24</v>
      </c>
    </row>
    <row r="61" spans="1:11" x14ac:dyDescent="0.2">
      <c r="A61" s="138"/>
      <c r="B61" s="139"/>
      <c r="C61" s="38" t="s">
        <v>34</v>
      </c>
      <c r="D61" s="213">
        <f>D59+D58</f>
        <v>1418.4</v>
      </c>
      <c r="E61" s="213">
        <f t="shared" ref="E61:K61" si="19">E60+E57</f>
        <v>709.2</v>
      </c>
      <c r="F61" s="213">
        <f t="shared" si="19"/>
        <v>472.8</v>
      </c>
      <c r="G61" s="213">
        <f t="shared" si="19"/>
        <v>709.2</v>
      </c>
      <c r="H61" s="213">
        <f t="shared" si="19"/>
        <v>378.24000000000007</v>
      </c>
      <c r="I61" s="213">
        <f t="shared" si="19"/>
        <v>283.68000000000006</v>
      </c>
      <c r="J61" s="213">
        <f t="shared" si="19"/>
        <v>283.68000000000006</v>
      </c>
      <c r="K61" s="213">
        <f t="shared" si="19"/>
        <v>472.8</v>
      </c>
    </row>
    <row r="62" spans="1:11" x14ac:dyDescent="0.2">
      <c r="A62" s="138"/>
      <c r="B62" s="139"/>
      <c r="C62" s="38" t="s">
        <v>35</v>
      </c>
      <c r="D62" s="213">
        <f>D59+D59</f>
        <v>1702.08</v>
      </c>
      <c r="E62" s="213">
        <f t="shared" ref="E62:K62" si="20">E61+E57</f>
        <v>851.04000000000008</v>
      </c>
      <c r="F62" s="213">
        <f t="shared" si="20"/>
        <v>567.36</v>
      </c>
      <c r="G62" s="213">
        <f t="shared" si="20"/>
        <v>851.04000000000008</v>
      </c>
      <c r="H62" s="213">
        <f t="shared" si="20"/>
        <v>453.88800000000009</v>
      </c>
      <c r="I62" s="213">
        <f t="shared" si="20"/>
        <v>340.41600000000005</v>
      </c>
      <c r="J62" s="213">
        <f t="shared" si="20"/>
        <v>340.41600000000005</v>
      </c>
      <c r="K62" s="213">
        <f t="shared" si="20"/>
        <v>567.36</v>
      </c>
    </row>
    <row r="63" spans="1:11" x14ac:dyDescent="0.2">
      <c r="A63" s="138"/>
      <c r="B63" s="139"/>
      <c r="C63" s="38" t="s">
        <v>36</v>
      </c>
      <c r="D63" s="213">
        <f>D59+D60</f>
        <v>1985.76</v>
      </c>
      <c r="E63" s="213">
        <f t="shared" ref="E63:K63" si="21">E62+E57</f>
        <v>992.88000000000011</v>
      </c>
      <c r="F63" s="213">
        <f t="shared" si="21"/>
        <v>661.92000000000007</v>
      </c>
      <c r="G63" s="213">
        <f t="shared" si="21"/>
        <v>992.88000000000011</v>
      </c>
      <c r="H63" s="213">
        <f t="shared" si="21"/>
        <v>529.53600000000006</v>
      </c>
      <c r="I63" s="213">
        <f t="shared" si="21"/>
        <v>397.15200000000004</v>
      </c>
      <c r="J63" s="213">
        <f t="shared" si="21"/>
        <v>397.15200000000004</v>
      </c>
      <c r="K63" s="213">
        <f t="shared" si="21"/>
        <v>661.92000000000007</v>
      </c>
    </row>
    <row r="64" spans="1:11" x14ac:dyDescent="0.2">
      <c r="A64" s="138"/>
      <c r="B64" s="139"/>
      <c r="C64" s="38" t="s">
        <v>37</v>
      </c>
      <c r="D64" s="213">
        <f t="shared" ref="D64:K64" si="22">D63+D57</f>
        <v>2269.44</v>
      </c>
      <c r="E64" s="213">
        <f t="shared" si="22"/>
        <v>1134.72</v>
      </c>
      <c r="F64" s="213">
        <f t="shared" si="22"/>
        <v>756.48</v>
      </c>
      <c r="G64" s="213">
        <f t="shared" si="22"/>
        <v>1134.72</v>
      </c>
      <c r="H64" s="213">
        <f t="shared" si="22"/>
        <v>605.18400000000008</v>
      </c>
      <c r="I64" s="213">
        <f t="shared" si="22"/>
        <v>453.88800000000003</v>
      </c>
      <c r="J64" s="213">
        <f t="shared" si="22"/>
        <v>453.88800000000003</v>
      </c>
      <c r="K64" s="213">
        <f t="shared" si="22"/>
        <v>756.48</v>
      </c>
    </row>
    <row r="65" spans="1:11" x14ac:dyDescent="0.2">
      <c r="A65" s="138"/>
      <c r="B65" s="139"/>
      <c r="C65" s="38" t="s">
        <v>38</v>
      </c>
      <c r="D65" s="213">
        <f t="shared" ref="D65:K65" si="23">D64+D57</f>
        <v>2553.12</v>
      </c>
      <c r="E65" s="213">
        <f t="shared" si="23"/>
        <v>1276.56</v>
      </c>
      <c r="F65" s="213">
        <f t="shared" si="23"/>
        <v>851.04</v>
      </c>
      <c r="G65" s="213">
        <f t="shared" si="23"/>
        <v>1276.56</v>
      </c>
      <c r="H65" s="213">
        <f t="shared" si="23"/>
        <v>680.83200000000011</v>
      </c>
      <c r="I65" s="213">
        <f t="shared" si="23"/>
        <v>510.62400000000002</v>
      </c>
      <c r="J65" s="213">
        <f t="shared" si="23"/>
        <v>510.62400000000002</v>
      </c>
      <c r="K65" s="213">
        <f t="shared" si="23"/>
        <v>851.04</v>
      </c>
    </row>
    <row r="66" spans="1:11" x14ac:dyDescent="0.2">
      <c r="A66" s="138"/>
      <c r="B66" s="139"/>
      <c r="C66" s="38" t="s">
        <v>39</v>
      </c>
      <c r="D66" s="213">
        <f t="shared" ref="D66:K66" si="24">D65+D57</f>
        <v>2836.7999999999997</v>
      </c>
      <c r="E66" s="213">
        <f t="shared" si="24"/>
        <v>1418.3999999999999</v>
      </c>
      <c r="F66" s="213">
        <f t="shared" si="24"/>
        <v>945.59999999999991</v>
      </c>
      <c r="G66" s="213">
        <f t="shared" si="24"/>
        <v>1418.3999999999999</v>
      </c>
      <c r="H66" s="213">
        <f t="shared" si="24"/>
        <v>756.48000000000013</v>
      </c>
      <c r="I66" s="213">
        <f t="shared" si="24"/>
        <v>567.36</v>
      </c>
      <c r="J66" s="213">
        <f t="shared" si="24"/>
        <v>567.36</v>
      </c>
      <c r="K66" s="213">
        <f t="shared" si="24"/>
        <v>945.59999999999991</v>
      </c>
    </row>
    <row r="67" spans="1:11" x14ac:dyDescent="0.2">
      <c r="A67" s="138"/>
      <c r="B67" s="139"/>
      <c r="C67" s="38" t="s">
        <v>40</v>
      </c>
      <c r="D67" s="213">
        <f t="shared" ref="D67:K67" si="25">D66*2</f>
        <v>5673.5999999999995</v>
      </c>
      <c r="E67" s="213">
        <f t="shared" si="25"/>
        <v>2836.7999999999997</v>
      </c>
      <c r="F67" s="213">
        <f t="shared" si="25"/>
        <v>1891.1999999999998</v>
      </c>
      <c r="G67" s="213">
        <f t="shared" si="25"/>
        <v>2836.7999999999997</v>
      </c>
      <c r="H67" s="213">
        <f t="shared" si="25"/>
        <v>1512.9600000000003</v>
      </c>
      <c r="I67" s="213">
        <f t="shared" si="25"/>
        <v>1134.72</v>
      </c>
      <c r="J67" s="213">
        <f t="shared" si="25"/>
        <v>1134.72</v>
      </c>
      <c r="K67" s="213">
        <f t="shared" si="25"/>
        <v>1891.1999999999998</v>
      </c>
    </row>
    <row r="68" spans="1:11" x14ac:dyDescent="0.2">
      <c r="A68" s="130"/>
      <c r="B68" s="106"/>
      <c r="C68" s="42" t="s">
        <v>41</v>
      </c>
      <c r="D68" s="213">
        <f t="shared" ref="D68:K68" si="26">D67+D66</f>
        <v>8510.4</v>
      </c>
      <c r="E68" s="213">
        <f t="shared" si="26"/>
        <v>4255.2</v>
      </c>
      <c r="F68" s="213">
        <f t="shared" si="26"/>
        <v>2836.7999999999997</v>
      </c>
      <c r="G68" s="213">
        <f t="shared" si="26"/>
        <v>4255.2</v>
      </c>
      <c r="H68" s="213">
        <f t="shared" si="26"/>
        <v>2269.4400000000005</v>
      </c>
      <c r="I68" s="213">
        <f t="shared" si="26"/>
        <v>1702.08</v>
      </c>
      <c r="J68" s="213">
        <f t="shared" si="26"/>
        <v>1702.08</v>
      </c>
      <c r="K68" s="213">
        <f t="shared" si="26"/>
        <v>2836.7999999999997</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Kenya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108</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77.912938574444553</v>
      </c>
      <c r="F5" s="15">
        <f>E5*14</f>
        <v>1090.7811400422238</v>
      </c>
      <c r="G5" s="16">
        <v>1</v>
      </c>
      <c r="H5" s="15">
        <f>F5*30</f>
        <v>32723.434201266715</v>
      </c>
      <c r="I5" s="17">
        <f>E26</f>
        <v>13089.373680506686</v>
      </c>
      <c r="J5" s="18">
        <f>F26</f>
        <v>19634.060520760024</v>
      </c>
      <c r="K5" s="19"/>
    </row>
    <row r="6" spans="1:11" ht="13.2" x14ac:dyDescent="0.25">
      <c r="A6" s="151" t="s">
        <v>9</v>
      </c>
      <c r="B6" s="159">
        <f>D5*C6</f>
        <v>110.71428571428571</v>
      </c>
      <c r="C6" s="233">
        <f>B7/C7</f>
        <v>110.71428571428571</v>
      </c>
      <c r="D6" s="20" t="s">
        <v>10</v>
      </c>
      <c r="E6" s="21"/>
      <c r="F6" s="21"/>
      <c r="G6" s="22">
        <v>39706</v>
      </c>
      <c r="H6" s="23" t="s">
        <v>11</v>
      </c>
      <c r="I6" s="24" t="s">
        <v>12</v>
      </c>
      <c r="J6" s="24" t="s">
        <v>13</v>
      </c>
      <c r="K6" s="25"/>
    </row>
    <row r="7" spans="1:11" ht="14.4" x14ac:dyDescent="0.3">
      <c r="A7" s="162" t="s">
        <v>14</v>
      </c>
      <c r="B7" s="26">
        <v>1550</v>
      </c>
      <c r="C7" s="27">
        <v>14</v>
      </c>
      <c r="D7"/>
      <c r="E7" s="28"/>
      <c r="F7"/>
      <c r="G7" s="29">
        <v>1.421</v>
      </c>
      <c r="H7"/>
      <c r="I7" s="30"/>
      <c r="J7"/>
      <c r="K7" s="31"/>
    </row>
    <row r="8" spans="1:11" ht="13.8" thickBot="1" x14ac:dyDescent="0.3">
      <c r="A8" s="150" t="s">
        <v>15</v>
      </c>
      <c r="B8" s="32">
        <f>B7*C8</f>
        <v>46500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77.912938574444553</v>
      </c>
      <c r="E10" s="39">
        <f>D10/100*40</f>
        <v>31.165175429777822</v>
      </c>
      <c r="F10" s="153">
        <f>D10/100*60</f>
        <v>46.747763144666735</v>
      </c>
      <c r="G10" s="155" t="s">
        <v>25</v>
      </c>
      <c r="H10" s="144">
        <f>E10/100*35</f>
        <v>10.907811400422236</v>
      </c>
      <c r="I10" s="39">
        <f>E10/100*10</f>
        <v>3.1165175429777818</v>
      </c>
      <c r="J10" s="39">
        <f>E10/100*10</f>
        <v>3.1165175429777818</v>
      </c>
      <c r="K10" s="39">
        <f>E10/100*45</f>
        <v>14.024328943400018</v>
      </c>
    </row>
    <row r="11" spans="1:11" x14ac:dyDescent="0.2">
      <c r="B11" s="19"/>
      <c r="C11" s="149" t="s">
        <v>26</v>
      </c>
      <c r="D11" s="144">
        <f>D10*2</f>
        <v>155.82587714888911</v>
      </c>
      <c r="E11" s="39">
        <f>E10*2</f>
        <v>62.330350859555644</v>
      </c>
      <c r="F11" s="153">
        <f>F10*2</f>
        <v>93.495526289333469</v>
      </c>
      <c r="G11" s="155" t="s">
        <v>26</v>
      </c>
      <c r="H11" s="144">
        <f>H10*2</f>
        <v>21.815622800844473</v>
      </c>
      <c r="I11" s="39">
        <f>I10*2</f>
        <v>6.2330350859555637</v>
      </c>
      <c r="J11" s="39">
        <f>J10*2</f>
        <v>6.2330350859555637</v>
      </c>
      <c r="K11" s="39">
        <f>K10*2</f>
        <v>28.048657886800036</v>
      </c>
    </row>
    <row r="12" spans="1:11" ht="14.4" x14ac:dyDescent="0.3">
      <c r="A12" s="145"/>
      <c r="B12" s="19"/>
      <c r="C12" s="149" t="s">
        <v>27</v>
      </c>
      <c r="D12" s="144">
        <f>D10*3</f>
        <v>233.73881572333366</v>
      </c>
      <c r="E12" s="39">
        <f>E10*3</f>
        <v>93.495526289333469</v>
      </c>
      <c r="F12" s="153">
        <f>F10*3</f>
        <v>140.24328943400019</v>
      </c>
      <c r="G12" s="155" t="s">
        <v>27</v>
      </c>
      <c r="H12" s="144">
        <f>H10*3</f>
        <v>32.723434201266713</v>
      </c>
      <c r="I12" s="39">
        <f>I10*3</f>
        <v>9.3495526289333455</v>
      </c>
      <c r="J12" s="39">
        <f>J10*3</f>
        <v>9.3495526289333455</v>
      </c>
      <c r="K12" s="39">
        <f>K10*3</f>
        <v>42.072986830200051</v>
      </c>
    </row>
    <row r="13" spans="1:11" x14ac:dyDescent="0.2">
      <c r="B13" s="19"/>
      <c r="C13" s="149" t="s">
        <v>28</v>
      </c>
      <c r="D13" s="144">
        <f>D10*6</f>
        <v>467.47763144666732</v>
      </c>
      <c r="E13" s="39">
        <f>E10*6</f>
        <v>186.99105257866694</v>
      </c>
      <c r="F13" s="153">
        <f>F10*6</f>
        <v>280.48657886800038</v>
      </c>
      <c r="G13" s="155" t="s">
        <v>28</v>
      </c>
      <c r="H13" s="144">
        <f>H10*6</f>
        <v>65.446868402533426</v>
      </c>
      <c r="I13" s="39">
        <f>I10*6</f>
        <v>18.699105257866691</v>
      </c>
      <c r="J13" s="39">
        <f>J10*6</f>
        <v>18.699105257866691</v>
      </c>
      <c r="K13" s="39">
        <f>K10*6</f>
        <v>84.145973660400102</v>
      </c>
    </row>
    <row r="14" spans="1:11" x14ac:dyDescent="0.2">
      <c r="A14" s="157"/>
      <c r="B14" s="147"/>
      <c r="C14" s="149" t="s">
        <v>29</v>
      </c>
      <c r="D14" s="144">
        <f>D10*12</f>
        <v>934.95526289333463</v>
      </c>
      <c r="E14" s="39">
        <f>E10*12</f>
        <v>373.98210515733388</v>
      </c>
      <c r="F14" s="153">
        <f>F10*12</f>
        <v>560.97315773600076</v>
      </c>
      <c r="G14" s="155" t="s">
        <v>29</v>
      </c>
      <c r="H14" s="144">
        <f>H10*12</f>
        <v>130.89373680506685</v>
      </c>
      <c r="I14" s="39">
        <f>I10*12</f>
        <v>37.398210515733382</v>
      </c>
      <c r="J14" s="39">
        <f>J10*12</f>
        <v>37.398210515733382</v>
      </c>
      <c r="K14" s="39">
        <f>K10*12</f>
        <v>168.2919473208002</v>
      </c>
    </row>
    <row r="15" spans="1:11" x14ac:dyDescent="0.2">
      <c r="A15" s="157"/>
      <c r="B15" s="158"/>
      <c r="C15" s="160" t="s">
        <v>30</v>
      </c>
      <c r="D15" s="156">
        <f>D10*14</f>
        <v>1090.7811400422238</v>
      </c>
      <c r="E15" s="41">
        <f>E10*14</f>
        <v>436.31245601688948</v>
      </c>
      <c r="F15" s="141">
        <f>F10*14</f>
        <v>654.46868402533426</v>
      </c>
      <c r="G15" s="143" t="s">
        <v>30</v>
      </c>
      <c r="H15" s="156">
        <f>H10*14</f>
        <v>152.70935960591132</v>
      </c>
      <c r="I15" s="41">
        <f>I10*14</f>
        <v>43.631245601688946</v>
      </c>
      <c r="J15" s="41">
        <f>J10*14</f>
        <v>43.631245601688946</v>
      </c>
      <c r="K15" s="41">
        <f>K10*14</f>
        <v>196.34060520760025</v>
      </c>
    </row>
    <row r="16" spans="1:11" x14ac:dyDescent="0.2">
      <c r="A16" s="157"/>
      <c r="B16" s="146"/>
      <c r="C16" s="149" t="s">
        <v>31</v>
      </c>
      <c r="D16" s="144">
        <f>D15*2</f>
        <v>2181.5622800844476</v>
      </c>
      <c r="E16" s="39">
        <f>E15*2</f>
        <v>872.62491203377897</v>
      </c>
      <c r="F16" s="153">
        <f>F15*2</f>
        <v>1308.9373680506685</v>
      </c>
      <c r="G16" s="155" t="s">
        <v>31</v>
      </c>
      <c r="H16" s="144">
        <f>H15*2</f>
        <v>305.41871921182263</v>
      </c>
      <c r="I16" s="39">
        <f>I15*2</f>
        <v>87.262491203377891</v>
      </c>
      <c r="J16" s="39">
        <f>J15*2</f>
        <v>87.262491203377891</v>
      </c>
      <c r="K16" s="39">
        <f>K15*2</f>
        <v>392.6812104152005</v>
      </c>
    </row>
    <row r="17" spans="1:11" x14ac:dyDescent="0.2">
      <c r="B17" s="19"/>
      <c r="C17" s="149" t="s">
        <v>32</v>
      </c>
      <c r="D17" s="144">
        <f>D16+D15</f>
        <v>3272.3434201266714</v>
      </c>
      <c r="E17" s="39">
        <f>E16+E15</f>
        <v>1308.9373680506685</v>
      </c>
      <c r="F17" s="153">
        <f>F16+F15</f>
        <v>1963.4060520760027</v>
      </c>
      <c r="G17" s="155" t="s">
        <v>32</v>
      </c>
      <c r="H17" s="144">
        <f>H16+H15</f>
        <v>458.12807881773392</v>
      </c>
      <c r="I17" s="39">
        <f>I16+I15</f>
        <v>130.89373680506685</v>
      </c>
      <c r="J17" s="39">
        <f>J16+J15</f>
        <v>130.89373680506685</v>
      </c>
      <c r="K17" s="39">
        <f>K16+K15</f>
        <v>589.02181562280077</v>
      </c>
    </row>
    <row r="18" spans="1:11" x14ac:dyDescent="0.2">
      <c r="A18" s="138"/>
      <c r="B18" s="19"/>
      <c r="C18" s="149" t="s">
        <v>33</v>
      </c>
      <c r="D18" s="144">
        <f>D16*2</f>
        <v>4363.1245601688952</v>
      </c>
      <c r="E18" s="39">
        <f>E16+E16</f>
        <v>1745.2498240675579</v>
      </c>
      <c r="F18" s="153">
        <f>F16+F16</f>
        <v>2617.874736101337</v>
      </c>
      <c r="G18" s="155" t="s">
        <v>33</v>
      </c>
      <c r="H18" s="144">
        <f>H16+H16</f>
        <v>610.83743842364527</v>
      </c>
      <c r="I18" s="39">
        <f>I16+I16</f>
        <v>174.52498240675578</v>
      </c>
      <c r="J18" s="39">
        <f>J16+J16</f>
        <v>174.52498240675578</v>
      </c>
      <c r="K18" s="39">
        <f>K16+K16</f>
        <v>785.36242083040099</v>
      </c>
    </row>
    <row r="19" spans="1:11" x14ac:dyDescent="0.2">
      <c r="A19" s="138"/>
      <c r="B19" s="19"/>
      <c r="C19" s="149" t="s">
        <v>34</v>
      </c>
      <c r="D19" s="144">
        <f>D17+D16</f>
        <v>5453.9057002111185</v>
      </c>
      <c r="E19" s="39">
        <f>E17+E16</f>
        <v>2181.5622800844476</v>
      </c>
      <c r="F19" s="153">
        <f>F16+F17</f>
        <v>3272.3434201266709</v>
      </c>
      <c r="G19" s="155" t="s">
        <v>34</v>
      </c>
      <c r="H19" s="144">
        <f>H17+H16</f>
        <v>763.54679802955661</v>
      </c>
      <c r="I19" s="39">
        <f>I16+I17</f>
        <v>218.15622800844474</v>
      </c>
      <c r="J19" s="39">
        <f>J16+J17</f>
        <v>218.15622800844474</v>
      </c>
      <c r="K19" s="39">
        <f>K18+K15</f>
        <v>981.70302603800121</v>
      </c>
    </row>
    <row r="20" spans="1:11" x14ac:dyDescent="0.2">
      <c r="A20" s="138"/>
      <c r="B20" s="19"/>
      <c r="C20" s="149" t="s">
        <v>35</v>
      </c>
      <c r="D20" s="144">
        <f>D17*2</f>
        <v>6544.6868402533428</v>
      </c>
      <c r="E20" s="39">
        <f>E17+E17</f>
        <v>2617.874736101337</v>
      </c>
      <c r="F20" s="153">
        <f>F17+F17</f>
        <v>3926.8121041520053</v>
      </c>
      <c r="G20" s="155" t="s">
        <v>35</v>
      </c>
      <c r="H20" s="144">
        <f>H17+H17</f>
        <v>916.25615763546784</v>
      </c>
      <c r="I20" s="39">
        <f>I17+I17</f>
        <v>261.7874736101337</v>
      </c>
      <c r="J20" s="39">
        <f>J17+J17</f>
        <v>261.7874736101337</v>
      </c>
      <c r="K20" s="39">
        <f>K19+K15</f>
        <v>1178.0436312456015</v>
      </c>
    </row>
    <row r="21" spans="1:11" x14ac:dyDescent="0.2">
      <c r="A21" s="138"/>
      <c r="B21" s="19"/>
      <c r="C21" s="149" t="s">
        <v>36</v>
      </c>
      <c r="D21" s="144">
        <f>D18+D17</f>
        <v>7635.467980295567</v>
      </c>
      <c r="E21" s="39">
        <f>E18+E17</f>
        <v>3054.1871921182264</v>
      </c>
      <c r="F21" s="153">
        <f>F18+F17</f>
        <v>4581.2807881773397</v>
      </c>
      <c r="G21" s="155" t="s">
        <v>36</v>
      </c>
      <c r="H21" s="144">
        <f>H17+H18</f>
        <v>1068.9655172413791</v>
      </c>
      <c r="I21" s="39">
        <f>I18+I17</f>
        <v>305.41871921182263</v>
      </c>
      <c r="J21" s="39">
        <f>J18+J17</f>
        <v>305.41871921182263</v>
      </c>
      <c r="K21" s="39">
        <f>K20+K15</f>
        <v>1374.3842364532018</v>
      </c>
    </row>
    <row r="22" spans="1:11" x14ac:dyDescent="0.2">
      <c r="A22" s="138"/>
      <c r="B22" s="19"/>
      <c r="C22" s="149" t="s">
        <v>37</v>
      </c>
      <c r="D22" s="144">
        <f>D18+D18</f>
        <v>8726.2491203377904</v>
      </c>
      <c r="E22" s="39">
        <f>E18+E18</f>
        <v>3490.4996481351159</v>
      </c>
      <c r="F22" s="153">
        <f>F18+F18</f>
        <v>5235.749472202674</v>
      </c>
      <c r="G22" s="155" t="s">
        <v>37</v>
      </c>
      <c r="H22" s="144">
        <f>H18+H18</f>
        <v>1221.6748768472905</v>
      </c>
      <c r="I22" s="39">
        <f>I18+I18</f>
        <v>349.04996481351156</v>
      </c>
      <c r="J22" s="39">
        <f>J18+J18</f>
        <v>349.04996481351156</v>
      </c>
      <c r="K22" s="39">
        <f>K21+K15</f>
        <v>1570.724841660802</v>
      </c>
    </row>
    <row r="23" spans="1:11" x14ac:dyDescent="0.2">
      <c r="A23" s="138"/>
      <c r="B23" s="19"/>
      <c r="C23" s="149" t="s">
        <v>38</v>
      </c>
      <c r="D23" s="144">
        <f>D18+D19</f>
        <v>9817.0302603800137</v>
      </c>
      <c r="E23" s="39">
        <f>E19+E18</f>
        <v>3926.8121041520053</v>
      </c>
      <c r="F23" s="153">
        <f>F19+F18</f>
        <v>5890.2181562280075</v>
      </c>
      <c r="G23" s="155" t="s">
        <v>38</v>
      </c>
      <c r="H23" s="144">
        <f>H18+H19</f>
        <v>1374.384236453202</v>
      </c>
      <c r="I23" s="39">
        <f>I19+I18</f>
        <v>392.68121041520055</v>
      </c>
      <c r="J23" s="39">
        <f>J19+J18</f>
        <v>392.68121041520055</v>
      </c>
      <c r="K23" s="39">
        <f>K22+K15</f>
        <v>1767.0654468684022</v>
      </c>
    </row>
    <row r="24" spans="1:11" x14ac:dyDescent="0.2">
      <c r="A24" s="138"/>
      <c r="B24" s="19"/>
      <c r="C24" s="149" t="s">
        <v>39</v>
      </c>
      <c r="D24" s="144">
        <f>D15*10</f>
        <v>10907.811400422237</v>
      </c>
      <c r="E24" s="39">
        <f>E19+E19</f>
        <v>4363.1245601688952</v>
      </c>
      <c r="F24" s="153">
        <f>F19+F19</f>
        <v>6544.6868402533419</v>
      </c>
      <c r="G24" s="155" t="s">
        <v>39</v>
      </c>
      <c r="H24" s="144">
        <f>H19+H19</f>
        <v>1527.0935960591132</v>
      </c>
      <c r="I24" s="39">
        <f>I19+I19</f>
        <v>436.31245601688948</v>
      </c>
      <c r="J24" s="39">
        <f>J19+J19</f>
        <v>436.31245601688948</v>
      </c>
      <c r="K24" s="39">
        <f>K23+K15</f>
        <v>1963.4060520760024</v>
      </c>
    </row>
    <row r="25" spans="1:11" x14ac:dyDescent="0.2">
      <c r="A25" s="138"/>
      <c r="B25" s="19"/>
      <c r="C25" s="149" t="s">
        <v>40</v>
      </c>
      <c r="D25" s="144">
        <f>D24*2</f>
        <v>21815.622800844474</v>
      </c>
      <c r="E25" s="39">
        <f>E24*2</f>
        <v>8726.2491203377904</v>
      </c>
      <c r="F25" s="153">
        <f>F24*2</f>
        <v>13089.373680506684</v>
      </c>
      <c r="G25" s="155" t="s">
        <v>40</v>
      </c>
      <c r="H25" s="144">
        <f>H24*2</f>
        <v>3054.1871921182264</v>
      </c>
      <c r="I25" s="39">
        <f>I24*2</f>
        <v>872.62491203377897</v>
      </c>
      <c r="J25" s="39">
        <f>J24*2</f>
        <v>872.62491203377897</v>
      </c>
      <c r="K25" s="39">
        <f>K24*2</f>
        <v>3926.8121041520048</v>
      </c>
    </row>
    <row r="26" spans="1:11" ht="10.8" thickBot="1" x14ac:dyDescent="0.25">
      <c r="A26" s="138"/>
      <c r="B26" s="25"/>
      <c r="C26" s="148" t="s">
        <v>41</v>
      </c>
      <c r="D26" s="144">
        <f>D25+D24</f>
        <v>32723.434201266711</v>
      </c>
      <c r="E26" s="39">
        <f>E25+E24</f>
        <v>13089.373680506686</v>
      </c>
      <c r="F26" s="153">
        <f>F25+F24</f>
        <v>19634.060520760024</v>
      </c>
      <c r="G26" s="154" t="s">
        <v>41</v>
      </c>
      <c r="H26" s="144">
        <f>H25+H24</f>
        <v>4581.2807881773397</v>
      </c>
      <c r="I26" s="39">
        <f>I25+I24</f>
        <v>1308.9373680506685</v>
      </c>
      <c r="J26" s="39">
        <f>J25+J24</f>
        <v>1308.9373680506685</v>
      </c>
      <c r="K26" s="39">
        <f>K25+K24</f>
        <v>5890.2181562280075</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32723.434201266711</v>
      </c>
      <c r="D29" s="51">
        <f>C29/100*4</f>
        <v>1308.9373680506685</v>
      </c>
      <c r="E29" s="51">
        <f>C29/100*5</f>
        <v>1636.1717100633357</v>
      </c>
      <c r="F29" s="51">
        <f>C29/100*6</f>
        <v>1963.4060520760027</v>
      </c>
      <c r="G29" s="51">
        <f>C29/100*7</f>
        <v>2290.6403940886698</v>
      </c>
      <c r="H29" s="51">
        <f>C29/100*8</f>
        <v>2617.874736101337</v>
      </c>
      <c r="I29" s="51">
        <f>C29/100*9</f>
        <v>2945.1090781140042</v>
      </c>
      <c r="J29" s="51">
        <f>C29/100*10</f>
        <v>3272.3434201266714</v>
      </c>
      <c r="K29" s="52"/>
    </row>
    <row r="30" spans="1:11" x14ac:dyDescent="0.2">
      <c r="A30" s="19"/>
      <c r="B30" s="53" t="s">
        <v>45</v>
      </c>
      <c r="C30" s="54" t="s">
        <v>46</v>
      </c>
      <c r="D30" s="55">
        <f>D15</f>
        <v>1090.7811400422238</v>
      </c>
      <c r="E30" s="55">
        <f>D15</f>
        <v>1090.7811400422238</v>
      </c>
      <c r="F30" s="55">
        <f>D15</f>
        <v>1090.7811400422238</v>
      </c>
      <c r="G30" s="55">
        <f>D15</f>
        <v>1090.7811400422238</v>
      </c>
      <c r="H30" s="55">
        <f>D15</f>
        <v>1090.7811400422238</v>
      </c>
      <c r="I30" s="55">
        <f>D15</f>
        <v>1090.7811400422238</v>
      </c>
      <c r="J30" s="55">
        <f>D15</f>
        <v>1090.7811400422238</v>
      </c>
      <c r="K30" s="52"/>
    </row>
    <row r="31" spans="1:11" x14ac:dyDescent="0.2">
      <c r="A31" s="19"/>
      <c r="B31" s="53" t="s">
        <v>47</v>
      </c>
      <c r="C31" s="56" t="s">
        <v>48</v>
      </c>
      <c r="D31" s="51">
        <f t="shared" ref="D31:J31" si="0">D29-D30</f>
        <v>218.15622800844471</v>
      </c>
      <c r="E31" s="51">
        <f t="shared" si="0"/>
        <v>545.3905700211119</v>
      </c>
      <c r="F31" s="51">
        <f t="shared" si="0"/>
        <v>872.62491203377886</v>
      </c>
      <c r="G31" s="51">
        <f t="shared" si="0"/>
        <v>1199.859254046446</v>
      </c>
      <c r="H31" s="51">
        <f t="shared" si="0"/>
        <v>1527.0935960591132</v>
      </c>
      <c r="I31" s="51">
        <f t="shared" si="0"/>
        <v>1854.3279380717804</v>
      </c>
      <c r="J31" s="51">
        <f t="shared" si="0"/>
        <v>2181.5622800844476</v>
      </c>
      <c r="K31" s="52"/>
    </row>
    <row r="32" spans="1:11" ht="10.8" thickBot="1" x14ac:dyDescent="0.25">
      <c r="A32" s="19"/>
      <c r="B32" s="57"/>
      <c r="C32" s="453" t="s">
        <v>161</v>
      </c>
      <c r="D32" s="58">
        <f t="shared" ref="D32:J32" si="1">D31/100*10</f>
        <v>21.815622800844473</v>
      </c>
      <c r="E32" s="58">
        <f t="shared" si="1"/>
        <v>54.539057002111193</v>
      </c>
      <c r="F32" s="58">
        <f t="shared" si="1"/>
        <v>87.262491203377891</v>
      </c>
      <c r="G32" s="58">
        <f t="shared" si="1"/>
        <v>119.9859254046446</v>
      </c>
      <c r="H32" s="58">
        <f t="shared" si="1"/>
        <v>152.70935960591132</v>
      </c>
      <c r="I32" s="58">
        <f t="shared" si="1"/>
        <v>185.43279380717806</v>
      </c>
      <c r="J32" s="58">
        <f t="shared" si="1"/>
        <v>218.15622800844477</v>
      </c>
      <c r="K32" s="59"/>
    </row>
    <row r="33" spans="1:11" x14ac:dyDescent="0.2">
      <c r="A33" s="19"/>
      <c r="B33" s="60" t="s">
        <v>50</v>
      </c>
      <c r="C33" s="61" t="s">
        <v>51</v>
      </c>
      <c r="D33" s="62">
        <f t="shared" ref="D33:J36" si="2">D29*30</f>
        <v>39268.121041520055</v>
      </c>
      <c r="E33" s="62">
        <f t="shared" si="2"/>
        <v>49085.15130190007</v>
      </c>
      <c r="F33" s="62">
        <f t="shared" si="2"/>
        <v>58902.181562280079</v>
      </c>
      <c r="G33" s="62">
        <f t="shared" si="2"/>
        <v>68719.211822660101</v>
      </c>
      <c r="H33" s="62">
        <f t="shared" si="2"/>
        <v>78536.24208304011</v>
      </c>
      <c r="I33" s="62">
        <f t="shared" si="2"/>
        <v>88353.272343420133</v>
      </c>
      <c r="J33" s="63">
        <f t="shared" si="2"/>
        <v>98170.302603800141</v>
      </c>
      <c r="K33" s="64"/>
    </row>
    <row r="34" spans="1:11" x14ac:dyDescent="0.2">
      <c r="A34" s="19"/>
      <c r="B34" s="65" t="s">
        <v>50</v>
      </c>
      <c r="C34" s="66" t="s">
        <v>52</v>
      </c>
      <c r="D34" s="67">
        <f t="shared" si="2"/>
        <v>32723.434201266715</v>
      </c>
      <c r="E34" s="67">
        <f t="shared" si="2"/>
        <v>32723.434201266715</v>
      </c>
      <c r="F34" s="67">
        <f t="shared" si="2"/>
        <v>32723.434201266715</v>
      </c>
      <c r="G34" s="67">
        <f t="shared" si="2"/>
        <v>32723.434201266715</v>
      </c>
      <c r="H34" s="67">
        <f t="shared" si="2"/>
        <v>32723.434201266715</v>
      </c>
      <c r="I34" s="67">
        <f t="shared" si="2"/>
        <v>32723.434201266715</v>
      </c>
      <c r="J34" s="68">
        <f t="shared" si="2"/>
        <v>32723.434201266715</v>
      </c>
      <c r="K34" s="69"/>
    </row>
    <row r="35" spans="1:11" x14ac:dyDescent="0.2">
      <c r="A35" s="19"/>
      <c r="B35" s="70" t="s">
        <v>50</v>
      </c>
      <c r="C35" s="71" t="s">
        <v>53</v>
      </c>
      <c r="D35" s="72">
        <f t="shared" si="2"/>
        <v>6544.6868402533419</v>
      </c>
      <c r="E35" s="72">
        <f t="shared" si="2"/>
        <v>16361.717100633357</v>
      </c>
      <c r="F35" s="72">
        <f t="shared" si="2"/>
        <v>26178.747361013367</v>
      </c>
      <c r="G35" s="72">
        <f t="shared" si="2"/>
        <v>35995.777621393383</v>
      </c>
      <c r="H35" s="72">
        <f t="shared" si="2"/>
        <v>45812.807881773399</v>
      </c>
      <c r="I35" s="72">
        <f t="shared" si="2"/>
        <v>55629.838142153414</v>
      </c>
      <c r="J35" s="73">
        <f t="shared" si="2"/>
        <v>65446.86840253343</v>
      </c>
      <c r="K35" s="74"/>
    </row>
    <row r="36" spans="1:11" ht="10.8" thickBot="1" x14ac:dyDescent="0.25">
      <c r="A36" s="19"/>
      <c r="B36" s="75" t="s">
        <v>50</v>
      </c>
      <c r="C36" s="76" t="s">
        <v>49</v>
      </c>
      <c r="D36" s="77">
        <f t="shared" si="2"/>
        <v>654.46868402533414</v>
      </c>
      <c r="E36" s="77">
        <f t="shared" si="2"/>
        <v>1636.1717100633357</v>
      </c>
      <c r="F36" s="77">
        <f t="shared" si="2"/>
        <v>2617.8747361013366</v>
      </c>
      <c r="G36" s="77">
        <f t="shared" si="2"/>
        <v>3599.5777621393381</v>
      </c>
      <c r="H36" s="77">
        <f t="shared" si="2"/>
        <v>4581.2807881773397</v>
      </c>
      <c r="I36" s="77">
        <f t="shared" si="2"/>
        <v>5562.9838142153421</v>
      </c>
      <c r="J36" s="77">
        <f t="shared" si="2"/>
        <v>6544.6868402533428</v>
      </c>
      <c r="K36" s="78"/>
    </row>
    <row r="37" spans="1:11" x14ac:dyDescent="0.2">
      <c r="A37" s="6"/>
      <c r="B37" s="79"/>
      <c r="C37" s="80" t="s">
        <v>54</v>
      </c>
      <c r="D37" s="81">
        <f t="shared" ref="D37:J37" si="3">D31</f>
        <v>218.15622800844471</v>
      </c>
      <c r="E37" s="81">
        <f t="shared" si="3"/>
        <v>545.3905700211119</v>
      </c>
      <c r="F37" s="81">
        <f t="shared" si="3"/>
        <v>872.62491203377886</v>
      </c>
      <c r="G37" s="81">
        <f t="shared" si="3"/>
        <v>1199.859254046446</v>
      </c>
      <c r="H37" s="81">
        <f t="shared" si="3"/>
        <v>1527.0935960591132</v>
      </c>
      <c r="I37" s="81">
        <f t="shared" si="3"/>
        <v>1854.3279380717804</v>
      </c>
      <c r="J37" s="81">
        <f t="shared" si="3"/>
        <v>2181.5622800844476</v>
      </c>
      <c r="K37" s="82"/>
    </row>
    <row r="38" spans="1:11" ht="11.4" x14ac:dyDescent="0.2">
      <c r="A38" s="11"/>
      <c r="B38" s="83"/>
      <c r="C38" s="84" t="s">
        <v>55</v>
      </c>
      <c r="D38" s="85">
        <f t="shared" ref="D38:J38" si="4">D37/100*20</f>
        <v>43.631245601688946</v>
      </c>
      <c r="E38" s="86">
        <f t="shared" si="4"/>
        <v>109.07811400422239</v>
      </c>
      <c r="F38" s="86">
        <f t="shared" si="4"/>
        <v>174.52498240675578</v>
      </c>
      <c r="G38" s="86">
        <f t="shared" si="4"/>
        <v>239.97185080928921</v>
      </c>
      <c r="H38" s="86">
        <f t="shared" si="4"/>
        <v>305.41871921182263</v>
      </c>
      <c r="I38" s="86">
        <f t="shared" si="4"/>
        <v>370.86558761435612</v>
      </c>
      <c r="J38" s="86">
        <f t="shared" si="4"/>
        <v>436.31245601688954</v>
      </c>
      <c r="K38" s="82"/>
    </row>
    <row r="39" spans="1:11" ht="13.2" x14ac:dyDescent="0.25">
      <c r="A39" s="19"/>
      <c r="B39" s="87"/>
      <c r="C39" s="88" t="s">
        <v>56</v>
      </c>
      <c r="D39" s="85">
        <f t="shared" ref="D39:J39" si="5">D37/100*40</f>
        <v>87.262491203377891</v>
      </c>
      <c r="E39" s="86">
        <f t="shared" si="5"/>
        <v>218.15622800844477</v>
      </c>
      <c r="F39" s="86">
        <f t="shared" si="5"/>
        <v>349.04996481351156</v>
      </c>
      <c r="G39" s="86">
        <f t="shared" si="5"/>
        <v>479.94370161857842</v>
      </c>
      <c r="H39" s="86">
        <f t="shared" si="5"/>
        <v>610.83743842364527</v>
      </c>
      <c r="I39" s="86">
        <f t="shared" si="5"/>
        <v>741.73117522871223</v>
      </c>
      <c r="J39" s="86">
        <f t="shared" si="5"/>
        <v>872.62491203377908</v>
      </c>
      <c r="K39" s="82"/>
    </row>
    <row r="40" spans="1:11" ht="11.4" x14ac:dyDescent="0.2">
      <c r="A40" s="19"/>
      <c r="B40" s="89"/>
      <c r="C40" s="84" t="s">
        <v>57</v>
      </c>
      <c r="D40" s="85">
        <f t="shared" ref="D40:J40" si="6">D37/100*40</f>
        <v>87.262491203377891</v>
      </c>
      <c r="E40" s="86">
        <f t="shared" si="6"/>
        <v>218.15622800844477</v>
      </c>
      <c r="F40" s="86">
        <f t="shared" si="6"/>
        <v>349.04996481351156</v>
      </c>
      <c r="G40" s="86">
        <f t="shared" si="6"/>
        <v>479.94370161857842</v>
      </c>
      <c r="H40" s="86">
        <f t="shared" si="6"/>
        <v>610.83743842364527</v>
      </c>
      <c r="I40" s="86">
        <f t="shared" si="6"/>
        <v>741.73117522871223</v>
      </c>
      <c r="J40" s="86">
        <f t="shared" si="6"/>
        <v>872.62491203377908</v>
      </c>
      <c r="K40" s="82"/>
    </row>
    <row r="41" spans="1:11" s="96" customFormat="1" ht="11.4" x14ac:dyDescent="0.2">
      <c r="A41" s="90"/>
      <c r="B41" s="91"/>
      <c r="C41" s="92" t="s">
        <v>58</v>
      </c>
      <c r="D41" s="93">
        <f>D37/100*4</f>
        <v>8.7262491203377888</v>
      </c>
      <c r="E41" s="94">
        <f>E37/100*5</f>
        <v>27.269528501055596</v>
      </c>
      <c r="F41" s="94">
        <f>F37/100*6</f>
        <v>52.357494722026729</v>
      </c>
      <c r="G41" s="94">
        <f>F37/100*7</f>
        <v>61.08374384236452</v>
      </c>
      <c r="H41" s="94">
        <f>F37/100*8</f>
        <v>69.80999296270231</v>
      </c>
      <c r="I41" s="94">
        <f>F37/100*9</f>
        <v>78.536242083040094</v>
      </c>
      <c r="J41" s="94">
        <f>F37/100*10</f>
        <v>87.262491203377891</v>
      </c>
      <c r="K41" s="95"/>
    </row>
    <row r="42" spans="1:11" ht="11.4" x14ac:dyDescent="0.2">
      <c r="A42" s="19"/>
      <c r="B42" s="89"/>
      <c r="C42" s="97" t="s">
        <v>59</v>
      </c>
      <c r="D42" s="98">
        <f t="shared" ref="D42:J42" si="7">D37+D41</f>
        <v>226.88247712878251</v>
      </c>
      <c r="E42" s="99">
        <f t="shared" si="7"/>
        <v>572.66009852216746</v>
      </c>
      <c r="F42" s="99">
        <f t="shared" si="7"/>
        <v>924.98240675580564</v>
      </c>
      <c r="G42" s="99">
        <f t="shared" si="7"/>
        <v>1260.9429978888106</v>
      </c>
      <c r="H42" s="99">
        <f t="shared" si="7"/>
        <v>1596.9035890218156</v>
      </c>
      <c r="I42" s="99">
        <f t="shared" si="7"/>
        <v>1932.8641801548206</v>
      </c>
      <c r="J42" s="99">
        <f t="shared" si="7"/>
        <v>2268.8247712878256</v>
      </c>
      <c r="K42" s="100"/>
    </row>
    <row r="43" spans="1:11" ht="11.4" x14ac:dyDescent="0.2">
      <c r="A43" s="19"/>
      <c r="B43" s="101"/>
      <c r="C43" s="102" t="s">
        <v>60</v>
      </c>
      <c r="D43" s="103">
        <f>D35*D28</f>
        <v>261.7874736101337</v>
      </c>
      <c r="E43" s="103">
        <f t="shared" ref="E43:J43" si="8">E35*E28</f>
        <v>818.08585503166796</v>
      </c>
      <c r="F43" s="103">
        <f t="shared" si="8"/>
        <v>1570.724841660802</v>
      </c>
      <c r="G43" s="103">
        <f t="shared" si="8"/>
        <v>2519.7044334975371</v>
      </c>
      <c r="H43" s="103">
        <f t="shared" si="8"/>
        <v>3665.0246305418718</v>
      </c>
      <c r="I43" s="103">
        <f t="shared" si="8"/>
        <v>5006.6854327938072</v>
      </c>
      <c r="J43" s="103">
        <f t="shared" si="8"/>
        <v>6544.6868402533437</v>
      </c>
      <c r="K43" s="104"/>
    </row>
    <row r="44" spans="1:11" ht="11.4" x14ac:dyDescent="0.2">
      <c r="A44" s="19"/>
      <c r="B44" s="101"/>
      <c r="C44" s="102" t="s">
        <v>61</v>
      </c>
      <c r="D44" s="105">
        <f>D35+D43</f>
        <v>6806.4743138634758</v>
      </c>
      <c r="E44" s="105">
        <f t="shared" ref="E44:J44" si="9">E35+E43</f>
        <v>17179.802955665025</v>
      </c>
      <c r="F44" s="105">
        <f t="shared" si="9"/>
        <v>27749.472202674169</v>
      </c>
      <c r="G44" s="105">
        <f t="shared" si="9"/>
        <v>38515.482054890919</v>
      </c>
      <c r="H44" s="105">
        <f t="shared" si="9"/>
        <v>49477.832512315268</v>
      </c>
      <c r="I44" s="105">
        <f t="shared" si="9"/>
        <v>60636.523574947219</v>
      </c>
      <c r="J44" s="105">
        <f t="shared" si="9"/>
        <v>71991.555242786766</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77.912938574444553</v>
      </c>
      <c r="F46" s="114">
        <f>E46*C7</f>
        <v>1090.7811400422238</v>
      </c>
      <c r="G46" s="115"/>
      <c r="H46" s="114">
        <f>F46*C8</f>
        <v>32723.434201266715</v>
      </c>
      <c r="I46" s="116">
        <f>E26</f>
        <v>13089.373680506686</v>
      </c>
      <c r="J46" s="117">
        <f>F26</f>
        <v>19634.060520760024</v>
      </c>
      <c r="K46" s="19"/>
    </row>
    <row r="47" spans="1:11" ht="13.8" thickBot="1" x14ac:dyDescent="0.3">
      <c r="A47" s="118" t="str">
        <f t="shared" ref="A47:B49" si="10">A6</f>
        <v>Per Month /US$</v>
      </c>
      <c r="B47" s="119">
        <f t="shared" si="10"/>
        <v>110.71428571428571</v>
      </c>
      <c r="C47" s="27">
        <v>1</v>
      </c>
      <c r="D47" s="120"/>
      <c r="E47" s="121"/>
      <c r="F47" s="121"/>
      <c r="G47" s="122"/>
      <c r="H47" s="123" t="s">
        <v>11</v>
      </c>
      <c r="I47" s="124" t="s">
        <v>20</v>
      </c>
      <c r="J47" s="124" t="s">
        <v>13</v>
      </c>
      <c r="K47" s="25"/>
    </row>
    <row r="48" spans="1:11" ht="13.8" thickBot="1" x14ac:dyDescent="0.3">
      <c r="A48" s="118" t="str">
        <f t="shared" si="10"/>
        <v>Per Year /US$</v>
      </c>
      <c r="B48" s="119">
        <f t="shared" si="10"/>
        <v>1550</v>
      </c>
      <c r="C48" s="27">
        <v>14</v>
      </c>
      <c r="D48" s="125"/>
      <c r="E48" s="126"/>
      <c r="F48" s="126"/>
      <c r="G48" s="126"/>
      <c r="H48" s="127"/>
      <c r="I48" s="127"/>
      <c r="J48" s="127"/>
      <c r="K48" s="44"/>
    </row>
    <row r="49" spans="1:11" ht="13.8" thickBot="1" x14ac:dyDescent="0.3">
      <c r="A49" s="118" t="str">
        <f t="shared" si="10"/>
        <v>Per 30 Years /US$</v>
      </c>
      <c r="B49" s="119">
        <f t="shared" si="10"/>
        <v>46500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46.747763144666735</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14.02432894340002</v>
      </c>
      <c r="E52" s="39">
        <f>F10/100*15</f>
        <v>7.01216447170001</v>
      </c>
      <c r="F52" s="39">
        <f>F10/100*10</f>
        <v>4.6747763144666727</v>
      </c>
      <c r="G52" s="39">
        <f>F10/100*15</f>
        <v>7.01216447170001</v>
      </c>
      <c r="H52" s="39">
        <f>F10/100*8</f>
        <v>3.7398210515733386</v>
      </c>
      <c r="I52" s="39">
        <f>F10/100*6</f>
        <v>2.8048657886800039</v>
      </c>
      <c r="J52" s="39">
        <f>F10/100*6</f>
        <v>2.8048657886800039</v>
      </c>
      <c r="K52" s="39">
        <f>F10/100*10</f>
        <v>4.6747763144666727</v>
      </c>
    </row>
    <row r="53" spans="1:11" x14ac:dyDescent="0.2">
      <c r="A53" s="138"/>
      <c r="B53" s="139"/>
      <c r="C53" s="38" t="s">
        <v>26</v>
      </c>
      <c r="D53" s="39">
        <f t="shared" ref="D53:K53" si="11">D52*2</f>
        <v>28.04865788680004</v>
      </c>
      <c r="E53" s="39">
        <f t="shared" si="11"/>
        <v>14.02432894340002</v>
      </c>
      <c r="F53" s="39">
        <f t="shared" si="11"/>
        <v>9.3495526289333455</v>
      </c>
      <c r="G53" s="39">
        <f t="shared" si="11"/>
        <v>14.02432894340002</v>
      </c>
      <c r="H53" s="39">
        <f t="shared" si="11"/>
        <v>7.4796421031466771</v>
      </c>
      <c r="I53" s="39">
        <f t="shared" si="11"/>
        <v>5.6097315773600078</v>
      </c>
      <c r="J53" s="39">
        <f t="shared" si="11"/>
        <v>5.6097315773600078</v>
      </c>
      <c r="K53" s="39">
        <f t="shared" si="11"/>
        <v>9.3495526289333455</v>
      </c>
    </row>
    <row r="54" spans="1:11" x14ac:dyDescent="0.2">
      <c r="A54" s="138"/>
      <c r="B54" s="139"/>
      <c r="C54" s="38" t="s">
        <v>27</v>
      </c>
      <c r="D54" s="39">
        <f t="shared" ref="D54:K54" si="12">D52*3</f>
        <v>42.072986830200058</v>
      </c>
      <c r="E54" s="39">
        <f t="shared" si="12"/>
        <v>21.036493415100029</v>
      </c>
      <c r="F54" s="39">
        <f t="shared" si="12"/>
        <v>14.024328943400018</v>
      </c>
      <c r="G54" s="39">
        <f t="shared" si="12"/>
        <v>21.036493415100029</v>
      </c>
      <c r="H54" s="39">
        <f t="shared" si="12"/>
        <v>11.219463154720016</v>
      </c>
      <c r="I54" s="39">
        <f t="shared" si="12"/>
        <v>8.4145973660400113</v>
      </c>
      <c r="J54" s="39">
        <f t="shared" si="12"/>
        <v>8.4145973660400113</v>
      </c>
      <c r="K54" s="39">
        <f t="shared" si="12"/>
        <v>14.024328943400018</v>
      </c>
    </row>
    <row r="55" spans="1:11" x14ac:dyDescent="0.2">
      <c r="A55" s="138"/>
      <c r="B55" s="139"/>
      <c r="C55" s="38" t="s">
        <v>28</v>
      </c>
      <c r="D55" s="39">
        <f t="shared" ref="D55:K55" si="13">D52*6</f>
        <v>84.145973660400117</v>
      </c>
      <c r="E55" s="39">
        <f t="shared" si="13"/>
        <v>42.072986830200058</v>
      </c>
      <c r="F55" s="39">
        <f t="shared" si="13"/>
        <v>28.048657886800036</v>
      </c>
      <c r="G55" s="39">
        <f t="shared" si="13"/>
        <v>42.072986830200058</v>
      </c>
      <c r="H55" s="39">
        <f t="shared" si="13"/>
        <v>22.438926309440031</v>
      </c>
      <c r="I55" s="39">
        <f t="shared" si="13"/>
        <v>16.829194732080023</v>
      </c>
      <c r="J55" s="39">
        <f t="shared" si="13"/>
        <v>16.829194732080023</v>
      </c>
      <c r="K55" s="39">
        <f t="shared" si="13"/>
        <v>28.048657886800036</v>
      </c>
    </row>
    <row r="56" spans="1:11" x14ac:dyDescent="0.2">
      <c r="A56" s="138"/>
      <c r="B56" s="139"/>
      <c r="C56" s="38" t="s">
        <v>29</v>
      </c>
      <c r="D56" s="39">
        <f t="shared" ref="D56:K56" si="14">D52*12</f>
        <v>168.29194732080023</v>
      </c>
      <c r="E56" s="39">
        <f t="shared" si="14"/>
        <v>84.145973660400117</v>
      </c>
      <c r="F56" s="39">
        <f t="shared" si="14"/>
        <v>56.097315773600073</v>
      </c>
      <c r="G56" s="39">
        <f t="shared" si="14"/>
        <v>84.145973660400117</v>
      </c>
      <c r="H56" s="39">
        <f t="shared" si="14"/>
        <v>44.877852618880063</v>
      </c>
      <c r="I56" s="39">
        <f t="shared" si="14"/>
        <v>33.658389464160045</v>
      </c>
      <c r="J56" s="39">
        <f t="shared" si="14"/>
        <v>33.658389464160045</v>
      </c>
      <c r="K56" s="39">
        <f t="shared" si="14"/>
        <v>56.097315773600073</v>
      </c>
    </row>
    <row r="57" spans="1:11" x14ac:dyDescent="0.2">
      <c r="A57" s="138"/>
      <c r="B57" s="139"/>
      <c r="C57" s="40" t="s">
        <v>30</v>
      </c>
      <c r="D57" s="140">
        <f t="shared" ref="D57:K57" si="15">D52*14</f>
        <v>196.34060520760028</v>
      </c>
      <c r="E57" s="140">
        <f t="shared" si="15"/>
        <v>98.170302603800138</v>
      </c>
      <c r="F57" s="140">
        <f t="shared" si="15"/>
        <v>65.446868402533426</v>
      </c>
      <c r="G57" s="140">
        <f t="shared" si="15"/>
        <v>98.170302603800138</v>
      </c>
      <c r="H57" s="140">
        <f t="shared" si="15"/>
        <v>52.357494722026743</v>
      </c>
      <c r="I57" s="140">
        <f t="shared" si="15"/>
        <v>39.268121041520054</v>
      </c>
      <c r="J57" s="140">
        <f t="shared" si="15"/>
        <v>39.268121041520054</v>
      </c>
      <c r="K57" s="140">
        <f t="shared" si="15"/>
        <v>65.446868402533426</v>
      </c>
    </row>
    <row r="58" spans="1:11" x14ac:dyDescent="0.2">
      <c r="A58" s="138"/>
      <c r="B58" s="139"/>
      <c r="C58" s="38" t="s">
        <v>31</v>
      </c>
      <c r="D58" s="39">
        <f t="shared" ref="D58:K58" si="16">D57*2</f>
        <v>392.68121041520055</v>
      </c>
      <c r="E58" s="39">
        <f t="shared" si="16"/>
        <v>196.34060520760028</v>
      </c>
      <c r="F58" s="39">
        <f t="shared" si="16"/>
        <v>130.89373680506685</v>
      </c>
      <c r="G58" s="39">
        <f t="shared" si="16"/>
        <v>196.34060520760028</v>
      </c>
      <c r="H58" s="39">
        <f t="shared" si="16"/>
        <v>104.71498944405349</v>
      </c>
      <c r="I58" s="39">
        <f t="shared" si="16"/>
        <v>78.536242083040108</v>
      </c>
      <c r="J58" s="39">
        <f t="shared" si="16"/>
        <v>78.536242083040108</v>
      </c>
      <c r="K58" s="39">
        <f t="shared" si="16"/>
        <v>130.89373680506685</v>
      </c>
    </row>
    <row r="59" spans="1:11" x14ac:dyDescent="0.2">
      <c r="A59" s="138"/>
      <c r="B59" s="139"/>
      <c r="C59" s="38" t="s">
        <v>32</v>
      </c>
      <c r="D59" s="39">
        <f t="shared" ref="D59:K59" si="17">D58+D57</f>
        <v>589.02181562280089</v>
      </c>
      <c r="E59" s="39">
        <f t="shared" si="17"/>
        <v>294.51090781140044</v>
      </c>
      <c r="F59" s="39">
        <f t="shared" si="17"/>
        <v>196.34060520760028</v>
      </c>
      <c r="G59" s="39">
        <f t="shared" si="17"/>
        <v>294.51090781140044</v>
      </c>
      <c r="H59" s="39">
        <f t="shared" si="17"/>
        <v>157.07248416608024</v>
      </c>
      <c r="I59" s="39">
        <f t="shared" si="17"/>
        <v>117.80436312456015</v>
      </c>
      <c r="J59" s="39">
        <f t="shared" si="17"/>
        <v>117.80436312456015</v>
      </c>
      <c r="K59" s="39">
        <f t="shared" si="17"/>
        <v>196.34060520760028</v>
      </c>
    </row>
    <row r="60" spans="1:11" x14ac:dyDescent="0.2">
      <c r="A60" s="138"/>
      <c r="B60" s="139"/>
      <c r="C60" s="38" t="s">
        <v>33</v>
      </c>
      <c r="D60" s="39">
        <f>D58+D58</f>
        <v>785.36242083040111</v>
      </c>
      <c r="E60" s="39">
        <f t="shared" ref="E60:K60" si="18">E59+E57</f>
        <v>392.68121041520055</v>
      </c>
      <c r="F60" s="39">
        <f t="shared" si="18"/>
        <v>261.7874736101337</v>
      </c>
      <c r="G60" s="39">
        <f t="shared" si="18"/>
        <v>392.68121041520055</v>
      </c>
      <c r="H60" s="39">
        <f t="shared" si="18"/>
        <v>209.42997888810697</v>
      </c>
      <c r="I60" s="39">
        <f t="shared" si="18"/>
        <v>157.07248416608022</v>
      </c>
      <c r="J60" s="39">
        <f t="shared" si="18"/>
        <v>157.07248416608022</v>
      </c>
      <c r="K60" s="39">
        <f t="shared" si="18"/>
        <v>261.7874736101337</v>
      </c>
    </row>
    <row r="61" spans="1:11" x14ac:dyDescent="0.2">
      <c r="A61" s="138"/>
      <c r="B61" s="139"/>
      <c r="C61" s="38" t="s">
        <v>34</v>
      </c>
      <c r="D61" s="39">
        <f>D59+D58</f>
        <v>981.70302603800144</v>
      </c>
      <c r="E61" s="39">
        <f t="shared" ref="E61:K61" si="19">E60+E57</f>
        <v>490.85151301900066</v>
      </c>
      <c r="F61" s="39">
        <f t="shared" si="19"/>
        <v>327.23434201266713</v>
      </c>
      <c r="G61" s="39">
        <f t="shared" si="19"/>
        <v>490.85151301900066</v>
      </c>
      <c r="H61" s="39">
        <f t="shared" si="19"/>
        <v>261.7874736101337</v>
      </c>
      <c r="I61" s="39">
        <f t="shared" si="19"/>
        <v>196.34060520760028</v>
      </c>
      <c r="J61" s="39">
        <f t="shared" si="19"/>
        <v>196.34060520760028</v>
      </c>
      <c r="K61" s="39">
        <f t="shared" si="19"/>
        <v>327.23434201266713</v>
      </c>
    </row>
    <row r="62" spans="1:11" x14ac:dyDescent="0.2">
      <c r="A62" s="138"/>
      <c r="B62" s="139"/>
      <c r="C62" s="38" t="s">
        <v>35</v>
      </c>
      <c r="D62" s="39">
        <f>D59+D59</f>
        <v>1178.0436312456018</v>
      </c>
      <c r="E62" s="39">
        <f t="shared" ref="E62:K62" si="20">E61+E57</f>
        <v>589.02181562280077</v>
      </c>
      <c r="F62" s="39">
        <f t="shared" si="20"/>
        <v>392.68121041520055</v>
      </c>
      <c r="G62" s="39">
        <f t="shared" si="20"/>
        <v>589.02181562280077</v>
      </c>
      <c r="H62" s="39">
        <f t="shared" si="20"/>
        <v>314.14496833216043</v>
      </c>
      <c r="I62" s="39">
        <f t="shared" si="20"/>
        <v>235.60872624912034</v>
      </c>
      <c r="J62" s="39">
        <f t="shared" si="20"/>
        <v>235.60872624912034</v>
      </c>
      <c r="K62" s="39">
        <f t="shared" si="20"/>
        <v>392.68121041520055</v>
      </c>
    </row>
    <row r="63" spans="1:11" x14ac:dyDescent="0.2">
      <c r="A63" s="138"/>
      <c r="B63" s="139"/>
      <c r="C63" s="38" t="s">
        <v>36</v>
      </c>
      <c r="D63" s="39">
        <f>D59+D60</f>
        <v>1374.384236453202</v>
      </c>
      <c r="E63" s="39">
        <f t="shared" ref="E63:K63" si="21">E62+E57</f>
        <v>687.19211822660088</v>
      </c>
      <c r="F63" s="39">
        <f t="shared" si="21"/>
        <v>458.12807881773398</v>
      </c>
      <c r="G63" s="39">
        <f t="shared" si="21"/>
        <v>687.19211822660088</v>
      </c>
      <c r="H63" s="39">
        <f t="shared" si="21"/>
        <v>366.50246305418716</v>
      </c>
      <c r="I63" s="39">
        <f t="shared" si="21"/>
        <v>274.8768472906404</v>
      </c>
      <c r="J63" s="39">
        <f t="shared" si="21"/>
        <v>274.8768472906404</v>
      </c>
      <c r="K63" s="39">
        <f t="shared" si="21"/>
        <v>458.12807881773398</v>
      </c>
    </row>
    <row r="64" spans="1:11" x14ac:dyDescent="0.2">
      <c r="A64" s="138"/>
      <c r="B64" s="139"/>
      <c r="C64" s="38" t="s">
        <v>37</v>
      </c>
      <c r="D64" s="39">
        <f t="shared" ref="D64:K64" si="22">D63+D57</f>
        <v>1570.7248416608022</v>
      </c>
      <c r="E64" s="39">
        <f t="shared" si="22"/>
        <v>785.36242083040099</v>
      </c>
      <c r="F64" s="39">
        <f t="shared" si="22"/>
        <v>523.5749472202674</v>
      </c>
      <c r="G64" s="39">
        <f t="shared" si="22"/>
        <v>785.36242083040099</v>
      </c>
      <c r="H64" s="39">
        <f t="shared" si="22"/>
        <v>418.85995777621389</v>
      </c>
      <c r="I64" s="39">
        <f t="shared" si="22"/>
        <v>314.14496833216043</v>
      </c>
      <c r="J64" s="39">
        <f t="shared" si="22"/>
        <v>314.14496833216043</v>
      </c>
      <c r="K64" s="39">
        <f t="shared" si="22"/>
        <v>523.5749472202674</v>
      </c>
    </row>
    <row r="65" spans="1:11" x14ac:dyDescent="0.2">
      <c r="A65" s="138"/>
      <c r="B65" s="139"/>
      <c r="C65" s="38" t="s">
        <v>38</v>
      </c>
      <c r="D65" s="39">
        <f t="shared" ref="D65:K65" si="23">D64+D57</f>
        <v>1767.0654468684024</v>
      </c>
      <c r="E65" s="39">
        <f t="shared" si="23"/>
        <v>883.5327234342011</v>
      </c>
      <c r="F65" s="39">
        <f t="shared" si="23"/>
        <v>589.02181562280089</v>
      </c>
      <c r="G65" s="39">
        <f t="shared" si="23"/>
        <v>883.5327234342011</v>
      </c>
      <c r="H65" s="39">
        <f t="shared" si="23"/>
        <v>471.21745249824062</v>
      </c>
      <c r="I65" s="39">
        <f t="shared" si="23"/>
        <v>353.41308937368046</v>
      </c>
      <c r="J65" s="39">
        <f t="shared" si="23"/>
        <v>353.41308937368046</v>
      </c>
      <c r="K65" s="39">
        <f t="shared" si="23"/>
        <v>589.02181562280089</v>
      </c>
    </row>
    <row r="66" spans="1:11" x14ac:dyDescent="0.2">
      <c r="A66" s="138"/>
      <c r="B66" s="139"/>
      <c r="C66" s="38" t="s">
        <v>39</v>
      </c>
      <c r="D66" s="39">
        <f t="shared" ref="D66:K66" si="24">D65+D57</f>
        <v>1963.4060520760027</v>
      </c>
      <c r="E66" s="39">
        <f t="shared" si="24"/>
        <v>981.70302603800121</v>
      </c>
      <c r="F66" s="39">
        <f t="shared" si="24"/>
        <v>654.46868402533437</v>
      </c>
      <c r="G66" s="39">
        <f t="shared" si="24"/>
        <v>981.70302603800121</v>
      </c>
      <c r="H66" s="39">
        <f t="shared" si="24"/>
        <v>523.5749472202674</v>
      </c>
      <c r="I66" s="39">
        <f t="shared" si="24"/>
        <v>392.6812104152005</v>
      </c>
      <c r="J66" s="39">
        <f t="shared" si="24"/>
        <v>392.6812104152005</v>
      </c>
      <c r="K66" s="39">
        <f t="shared" si="24"/>
        <v>654.46868402533437</v>
      </c>
    </row>
    <row r="67" spans="1:11" x14ac:dyDescent="0.2">
      <c r="A67" s="138"/>
      <c r="B67" s="139"/>
      <c r="C67" s="38" t="s">
        <v>40</v>
      </c>
      <c r="D67" s="39">
        <f t="shared" ref="D67:K67" si="25">D66*2</f>
        <v>3926.8121041520053</v>
      </c>
      <c r="E67" s="39">
        <f t="shared" si="25"/>
        <v>1963.4060520760024</v>
      </c>
      <c r="F67" s="39">
        <f t="shared" si="25"/>
        <v>1308.9373680506687</v>
      </c>
      <c r="G67" s="39">
        <f t="shared" si="25"/>
        <v>1963.4060520760024</v>
      </c>
      <c r="H67" s="39">
        <f t="shared" si="25"/>
        <v>1047.1498944405348</v>
      </c>
      <c r="I67" s="39">
        <f t="shared" si="25"/>
        <v>785.36242083040099</v>
      </c>
      <c r="J67" s="39">
        <f t="shared" si="25"/>
        <v>785.36242083040099</v>
      </c>
      <c r="K67" s="39">
        <f t="shared" si="25"/>
        <v>1308.9373680506687</v>
      </c>
    </row>
    <row r="68" spans="1:11" x14ac:dyDescent="0.2">
      <c r="A68" s="130"/>
      <c r="B68" s="106"/>
      <c r="C68" s="42" t="s">
        <v>41</v>
      </c>
      <c r="D68" s="39">
        <f t="shared" ref="D68:K68" si="26">D67+D66</f>
        <v>5890.2181562280075</v>
      </c>
      <c r="E68" s="39">
        <f t="shared" si="26"/>
        <v>2945.1090781140038</v>
      </c>
      <c r="F68" s="39">
        <f t="shared" si="26"/>
        <v>1963.4060520760031</v>
      </c>
      <c r="G68" s="39">
        <f t="shared" si="26"/>
        <v>2945.1090781140038</v>
      </c>
      <c r="H68" s="39">
        <f t="shared" si="26"/>
        <v>1570.7248416608022</v>
      </c>
      <c r="I68" s="39">
        <f t="shared" si="26"/>
        <v>1178.0436312456015</v>
      </c>
      <c r="J68" s="39">
        <f t="shared" si="26"/>
        <v>1178.0436312456015</v>
      </c>
      <c r="K68" s="39">
        <f t="shared" si="26"/>
        <v>1963.4060520760031</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10"/>
  <sheetViews>
    <sheetView zoomScaleNormal="100" workbookViewId="0">
      <selection sqref="A1:XFD1048576"/>
    </sheetView>
  </sheetViews>
  <sheetFormatPr defaultColWidth="9" defaultRowHeight="10.199999999999999" x14ac:dyDescent="0.2"/>
  <cols>
    <col min="1" max="1" width="13.44140625" style="281" customWidth="1"/>
    <col min="2" max="2" width="13.109375" style="281" customWidth="1"/>
    <col min="3" max="3" width="15.33203125" style="281" customWidth="1"/>
    <col min="4" max="4" width="16.6640625" style="333" customWidth="1"/>
    <col min="5" max="5" width="15" style="333" customWidth="1"/>
    <col min="6" max="6" width="15.44140625" style="333" bestFit="1" customWidth="1"/>
    <col min="7" max="7" width="14.5546875" style="333" bestFit="1" customWidth="1"/>
    <col min="8" max="8" width="16.44140625" style="281" bestFit="1" customWidth="1"/>
    <col min="9" max="10" width="14.5546875" style="281" bestFit="1" customWidth="1"/>
    <col min="11" max="11" width="14.33203125" style="281" customWidth="1"/>
    <col min="12" max="16384" width="9" style="281"/>
  </cols>
  <sheetData>
    <row r="1" spans="1:11" ht="18" thickBot="1" x14ac:dyDescent="0.35">
      <c r="A1" s="273" t="s">
        <v>140</v>
      </c>
      <c r="B1" s="274"/>
      <c r="C1" s="275"/>
      <c r="D1" s="276" t="str">
        <f>'Simple Explain'!C1</f>
        <v>The FUTURO-Plan 2001 to 2025 - 1 x 14 x 30 for</v>
      </c>
      <c r="E1" s="277"/>
      <c r="F1" s="277"/>
      <c r="G1" s="278" t="str">
        <f>A10</f>
        <v>GDP (PPP) USD</v>
      </c>
      <c r="H1" s="279"/>
      <c r="I1" s="279"/>
      <c r="J1" s="280"/>
    </row>
    <row r="2" spans="1:11" ht="11.4" x14ac:dyDescent="0.2">
      <c r="C2" s="282" t="s">
        <v>0</v>
      </c>
      <c r="D2" s="283"/>
      <c r="E2" s="283"/>
      <c r="F2" s="283"/>
      <c r="G2" s="283"/>
      <c r="H2" s="283"/>
      <c r="I2" s="284"/>
      <c r="J2" s="285"/>
    </row>
    <row r="3" spans="1:11" ht="16.350000000000001" customHeight="1" thickBot="1" x14ac:dyDescent="0.35">
      <c r="B3" s="286" t="s">
        <v>83</v>
      </c>
      <c r="C3" s="287"/>
      <c r="D3" s="288" t="s">
        <v>1</v>
      </c>
      <c r="E3" s="288"/>
      <c r="F3" s="288"/>
      <c r="G3" s="288"/>
      <c r="H3" s="288"/>
      <c r="I3" s="288"/>
      <c r="J3" s="289"/>
    </row>
    <row r="4" spans="1:11" ht="15" thickBot="1" x14ac:dyDescent="0.35">
      <c r="A4" s="290"/>
      <c r="B4"/>
      <c r="C4" s="876">
        <v>2023</v>
      </c>
      <c r="D4" s="268" t="s">
        <v>2</v>
      </c>
      <c r="E4" s="268" t="s">
        <v>171</v>
      </c>
      <c r="F4" s="268" t="s">
        <v>144</v>
      </c>
      <c r="G4" s="293" t="s">
        <v>5</v>
      </c>
      <c r="H4" s="294" t="s">
        <v>145</v>
      </c>
      <c r="I4" s="294" t="s">
        <v>146</v>
      </c>
      <c r="J4" s="294"/>
      <c r="K4" s="295"/>
    </row>
    <row r="5" spans="1:11" ht="13.8" thickBot="1" x14ac:dyDescent="0.3">
      <c r="A5" s="296"/>
      <c r="B5" s="296"/>
      <c r="C5" s="297" t="s">
        <v>8</v>
      </c>
      <c r="D5" s="518">
        <v>1</v>
      </c>
      <c r="E5" s="269">
        <f>D5*C6</f>
        <v>5743.7142857142853</v>
      </c>
      <c r="F5" s="269">
        <f>E5*14</f>
        <v>80412</v>
      </c>
      <c r="G5" s="270">
        <v>1</v>
      </c>
      <c r="H5" s="269">
        <f>F5*30</f>
        <v>2412360</v>
      </c>
      <c r="I5" s="298">
        <f>E26</f>
        <v>964944</v>
      </c>
      <c r="J5" s="299">
        <f>F26</f>
        <v>1447415.9999999998</v>
      </c>
      <c r="K5" s="300"/>
    </row>
    <row r="6" spans="1:11" ht="15.6" x14ac:dyDescent="0.3">
      <c r="A6" s="301" t="s">
        <v>9</v>
      </c>
      <c r="B6" s="302">
        <f>D5*C6</f>
        <v>5743.7142857142853</v>
      </c>
      <c r="C6" s="303">
        <f>B7/C7</f>
        <v>5743.7142857142853</v>
      </c>
      <c r="D6" s="304" t="s">
        <v>10</v>
      </c>
      <c r="E6" s="305"/>
      <c r="F6" s="305"/>
      <c r="G6" s="1009" t="e" vm="1">
        <v>#VALUE!</v>
      </c>
      <c r="H6" s="271" t="s">
        <v>11</v>
      </c>
      <c r="I6" s="272" t="s">
        <v>12</v>
      </c>
      <c r="J6" s="272" t="s">
        <v>13</v>
      </c>
      <c r="K6" s="306"/>
    </row>
    <row r="7" spans="1:11" ht="14.4" x14ac:dyDescent="0.3">
      <c r="A7" s="307" t="s">
        <v>14</v>
      </c>
      <c r="B7" s="308">
        <f>80412</f>
        <v>80412</v>
      </c>
      <c r="C7" s="27">
        <v>14</v>
      </c>
      <c r="D7" s="309"/>
      <c r="E7" s="310"/>
      <c r="F7" s="309"/>
      <c r="G7" s="310" cm="1">
        <f t="array" aca="1" ref="G7" ca="1">_FV(G6,"Price")</f>
        <v>1.0319</v>
      </c>
      <c r="H7" s="309"/>
      <c r="I7" s="311"/>
      <c r="J7" s="309"/>
      <c r="K7" s="310"/>
    </row>
    <row r="8" spans="1:11" ht="13.8" thickBot="1" x14ac:dyDescent="0.3">
      <c r="A8" s="312" t="s">
        <v>15</v>
      </c>
      <c r="B8" s="313">
        <f>B7*C8</f>
        <v>2412360</v>
      </c>
      <c r="C8" s="33">
        <v>30</v>
      </c>
      <c r="D8" s="515" t="s">
        <v>147</v>
      </c>
      <c r="E8" s="314"/>
      <c r="F8" s="314"/>
      <c r="G8" s="315"/>
      <c r="H8" s="515" t="s">
        <v>148</v>
      </c>
      <c r="I8" s="314"/>
      <c r="J8" s="314"/>
      <c r="K8" s="314"/>
    </row>
    <row r="9" spans="1:11" ht="10.8" thickBot="1" x14ac:dyDescent="0.25">
      <c r="A9" s="316"/>
      <c r="C9" s="317" t="s">
        <v>18</v>
      </c>
      <c r="D9" s="318" t="s">
        <v>19</v>
      </c>
      <c r="E9" s="319" t="s">
        <v>12</v>
      </c>
      <c r="F9" s="320" t="s">
        <v>13</v>
      </c>
      <c r="G9" s="321" t="s">
        <v>18</v>
      </c>
      <c r="H9" s="318" t="s">
        <v>21</v>
      </c>
      <c r="I9" s="318" t="s">
        <v>22</v>
      </c>
      <c r="J9" s="318" t="s">
        <v>23</v>
      </c>
      <c r="K9" s="318" t="s">
        <v>24</v>
      </c>
    </row>
    <row r="10" spans="1:11" x14ac:dyDescent="0.2">
      <c r="A10" s="880" t="s">
        <v>185</v>
      </c>
      <c r="B10" s="877" t="s">
        <v>156</v>
      </c>
      <c r="C10" s="323" t="s">
        <v>25</v>
      </c>
      <c r="D10" s="212">
        <f>E5</f>
        <v>5743.7142857142853</v>
      </c>
      <c r="E10" s="213">
        <f>D10/100*40</f>
        <v>2297.485714285714</v>
      </c>
      <c r="F10" s="239">
        <f>D10/100*60</f>
        <v>3446.2285714285713</v>
      </c>
      <c r="G10" s="240" t="s">
        <v>25</v>
      </c>
      <c r="H10" s="212">
        <f>E10/100*35</f>
        <v>804.11999999999989</v>
      </c>
      <c r="I10" s="213">
        <f>E10/100*10</f>
        <v>229.74857142857138</v>
      </c>
      <c r="J10" s="213">
        <f>E10/100*10</f>
        <v>229.74857142857138</v>
      </c>
      <c r="K10" s="213">
        <f>E10/100*45</f>
        <v>1033.8685714285714</v>
      </c>
    </row>
    <row r="11" spans="1:11" ht="10.8" thickBot="1" x14ac:dyDescent="0.25">
      <c r="A11" s="878" t="s">
        <v>157</v>
      </c>
      <c r="B11" s="879" t="s">
        <v>160</v>
      </c>
      <c r="C11" s="323" t="s">
        <v>26</v>
      </c>
      <c r="D11" s="212">
        <f>D10*2</f>
        <v>11487.428571428571</v>
      </c>
      <c r="E11" s="213">
        <f>E10*2</f>
        <v>4594.9714285714281</v>
      </c>
      <c r="F11" s="239">
        <f>F10*2</f>
        <v>6892.4571428571426</v>
      </c>
      <c r="G11" s="240" t="s">
        <v>26</v>
      </c>
      <c r="H11" s="212">
        <f>H10*2</f>
        <v>1608.2399999999998</v>
      </c>
      <c r="I11" s="213">
        <f>I10*2</f>
        <v>459.49714285714276</v>
      </c>
      <c r="J11" s="213">
        <f>J10*2</f>
        <v>459.49714285714276</v>
      </c>
      <c r="K11" s="213">
        <f>K10*2</f>
        <v>2067.7371428571428</v>
      </c>
    </row>
    <row r="12" spans="1:11" ht="14.4" x14ac:dyDescent="0.3">
      <c r="A12" s="322"/>
      <c r="C12" s="323" t="s">
        <v>27</v>
      </c>
      <c r="D12" s="212">
        <f>D10*3</f>
        <v>17231.142857142855</v>
      </c>
      <c r="E12" s="213">
        <f>E10*3</f>
        <v>6892.4571428571417</v>
      </c>
      <c r="F12" s="239">
        <f>F10*3</f>
        <v>10338.685714285713</v>
      </c>
      <c r="G12" s="240" t="s">
        <v>27</v>
      </c>
      <c r="H12" s="212">
        <f>H10*3</f>
        <v>2412.3599999999997</v>
      </c>
      <c r="I12" s="213">
        <f>I10*3</f>
        <v>689.24571428571414</v>
      </c>
      <c r="J12" s="213">
        <f>J10*3</f>
        <v>689.24571428571414</v>
      </c>
      <c r="K12" s="213">
        <f>K10*3</f>
        <v>3101.6057142857144</v>
      </c>
    </row>
    <row r="13" spans="1:11" x14ac:dyDescent="0.2">
      <c r="C13" s="323" t="s">
        <v>28</v>
      </c>
      <c r="D13" s="212">
        <f>D10*6</f>
        <v>34462.28571428571</v>
      </c>
      <c r="E13" s="213">
        <f>E10*6</f>
        <v>13784.914285714283</v>
      </c>
      <c r="F13" s="239">
        <f>F10*6</f>
        <v>20677.371428571427</v>
      </c>
      <c r="G13" s="240" t="s">
        <v>28</v>
      </c>
      <c r="H13" s="212">
        <f>H10*6</f>
        <v>4824.7199999999993</v>
      </c>
      <c r="I13" s="213">
        <f>I10*6</f>
        <v>1378.4914285714283</v>
      </c>
      <c r="J13" s="213">
        <f>J10*6</f>
        <v>1378.4914285714283</v>
      </c>
      <c r="K13" s="213">
        <f>K10*6</f>
        <v>6203.2114285714288</v>
      </c>
    </row>
    <row r="14" spans="1:11" x14ac:dyDescent="0.2">
      <c r="A14" s="324"/>
      <c r="B14" s="324"/>
      <c r="C14" s="323" t="s">
        <v>29</v>
      </c>
      <c r="D14" s="212">
        <f>D10*12</f>
        <v>68924.57142857142</v>
      </c>
      <c r="E14" s="213">
        <f>E10*12</f>
        <v>27569.828571428567</v>
      </c>
      <c r="F14" s="239">
        <f>F10*12</f>
        <v>41354.742857142854</v>
      </c>
      <c r="G14" s="240" t="s">
        <v>29</v>
      </c>
      <c r="H14" s="212">
        <f>H10*12</f>
        <v>9649.4399999999987</v>
      </c>
      <c r="I14" s="213">
        <f>I10*12</f>
        <v>2756.9828571428566</v>
      </c>
      <c r="J14" s="213">
        <f>J10*12</f>
        <v>2756.9828571428566</v>
      </c>
      <c r="K14" s="213">
        <f>K10*12</f>
        <v>12406.422857142858</v>
      </c>
    </row>
    <row r="15" spans="1:11" x14ac:dyDescent="0.2">
      <c r="A15" s="324"/>
      <c r="B15" s="325"/>
      <c r="C15" s="326" t="s">
        <v>30</v>
      </c>
      <c r="D15" s="241">
        <f>D10*14</f>
        <v>80412</v>
      </c>
      <c r="E15" s="242">
        <f>E10*14</f>
        <v>32164.799999999996</v>
      </c>
      <c r="F15" s="243">
        <f>F10*14</f>
        <v>48247.199999999997</v>
      </c>
      <c r="G15" s="244" t="s">
        <v>30</v>
      </c>
      <c r="H15" s="241">
        <f>H10*14</f>
        <v>11257.679999999998</v>
      </c>
      <c r="I15" s="242">
        <f>I10*14</f>
        <v>3216.4799999999996</v>
      </c>
      <c r="J15" s="242">
        <f>J10*14</f>
        <v>3216.4799999999996</v>
      </c>
      <c r="K15" s="242">
        <f>K10*14</f>
        <v>14474.16</v>
      </c>
    </row>
    <row r="16" spans="1:11" ht="12.9" customHeight="1" x14ac:dyDescent="0.2">
      <c r="A16" s="324"/>
      <c r="B16" s="327"/>
      <c r="C16" s="240" t="s">
        <v>31</v>
      </c>
      <c r="D16" s="212">
        <f>D15*2</f>
        <v>160824</v>
      </c>
      <c r="E16" s="213">
        <f>E15*2</f>
        <v>64329.599999999991</v>
      </c>
      <c r="F16" s="239">
        <f>F15*2</f>
        <v>96494.399999999994</v>
      </c>
      <c r="G16" s="240" t="s">
        <v>31</v>
      </c>
      <c r="H16" s="212">
        <f>H15*2</f>
        <v>22515.359999999997</v>
      </c>
      <c r="I16" s="213">
        <f>I15*2</f>
        <v>6432.9599999999991</v>
      </c>
      <c r="J16" s="213">
        <f>J15*2</f>
        <v>6432.9599999999991</v>
      </c>
      <c r="K16" s="213">
        <f>K15*2</f>
        <v>28948.32</v>
      </c>
    </row>
    <row r="17" spans="2:11" x14ac:dyDescent="0.2">
      <c r="C17" s="240" t="s">
        <v>32</v>
      </c>
      <c r="D17" s="212">
        <f>D16+D15</f>
        <v>241236</v>
      </c>
      <c r="E17" s="213">
        <f>E16+E15</f>
        <v>96494.399999999994</v>
      </c>
      <c r="F17" s="239">
        <f>F16+F15</f>
        <v>144741.59999999998</v>
      </c>
      <c r="G17" s="240" t="s">
        <v>32</v>
      </c>
      <c r="H17" s="212">
        <f>H16+H15</f>
        <v>33773.039999999994</v>
      </c>
      <c r="I17" s="213">
        <f>I16+I15</f>
        <v>9649.4399999999987</v>
      </c>
      <c r="J17" s="213">
        <f>J16+J15</f>
        <v>9649.4399999999987</v>
      </c>
      <c r="K17" s="213">
        <f>K16+K15</f>
        <v>43422.479999999996</v>
      </c>
    </row>
    <row r="18" spans="2:11" x14ac:dyDescent="0.2">
      <c r="C18" s="240" t="s">
        <v>33</v>
      </c>
      <c r="D18" s="212">
        <f>D16*2</f>
        <v>321648</v>
      </c>
      <c r="E18" s="213">
        <f>E16+E16</f>
        <v>128659.19999999998</v>
      </c>
      <c r="F18" s="239">
        <f>F16+F16</f>
        <v>192988.79999999999</v>
      </c>
      <c r="G18" s="240" t="s">
        <v>33</v>
      </c>
      <c r="H18" s="212">
        <f>H16+H16</f>
        <v>45030.719999999994</v>
      </c>
      <c r="I18" s="213">
        <f>I16+I16</f>
        <v>12865.919999999998</v>
      </c>
      <c r="J18" s="213">
        <f>J16+J16</f>
        <v>12865.919999999998</v>
      </c>
      <c r="K18" s="213">
        <f>K16+K16</f>
        <v>57896.639999999999</v>
      </c>
    </row>
    <row r="19" spans="2:11" x14ac:dyDescent="0.2">
      <c r="C19" s="240" t="s">
        <v>34</v>
      </c>
      <c r="D19" s="212">
        <f>D17+D16</f>
        <v>402060</v>
      </c>
      <c r="E19" s="213">
        <f>E17+E16</f>
        <v>160824</v>
      </c>
      <c r="F19" s="239">
        <f>F16+F17</f>
        <v>241235.99999999997</v>
      </c>
      <c r="G19" s="240" t="s">
        <v>34</v>
      </c>
      <c r="H19" s="212">
        <f>H17+H16</f>
        <v>56288.399999999994</v>
      </c>
      <c r="I19" s="213">
        <f>I16+I17</f>
        <v>16082.399999999998</v>
      </c>
      <c r="J19" s="213">
        <f>J16+J17</f>
        <v>16082.399999999998</v>
      </c>
      <c r="K19" s="213">
        <f>K18+K15</f>
        <v>72370.8</v>
      </c>
    </row>
    <row r="20" spans="2:11" x14ac:dyDescent="0.2">
      <c r="C20" s="240" t="s">
        <v>35</v>
      </c>
      <c r="D20" s="212">
        <f>D17*2</f>
        <v>482472</v>
      </c>
      <c r="E20" s="213">
        <f>E17+E17</f>
        <v>192988.79999999999</v>
      </c>
      <c r="F20" s="239">
        <f>F17+F17</f>
        <v>289483.19999999995</v>
      </c>
      <c r="G20" s="240" t="s">
        <v>35</v>
      </c>
      <c r="H20" s="212">
        <f>H17+H17</f>
        <v>67546.079999999987</v>
      </c>
      <c r="I20" s="213">
        <f>I17+I17</f>
        <v>19298.879999999997</v>
      </c>
      <c r="J20" s="213">
        <f>J17+J17</f>
        <v>19298.879999999997</v>
      </c>
      <c r="K20" s="213">
        <f>K19+K15</f>
        <v>86844.96</v>
      </c>
    </row>
    <row r="21" spans="2:11" x14ac:dyDescent="0.2">
      <c r="C21" s="240" t="s">
        <v>36</v>
      </c>
      <c r="D21" s="212">
        <f>D18+D17</f>
        <v>562884</v>
      </c>
      <c r="E21" s="213">
        <f>E18+E17</f>
        <v>225153.59999999998</v>
      </c>
      <c r="F21" s="239">
        <f>F18+F17</f>
        <v>337730.39999999997</v>
      </c>
      <c r="G21" s="240" t="s">
        <v>36</v>
      </c>
      <c r="H21" s="212">
        <f>H17+H18</f>
        <v>78803.75999999998</v>
      </c>
      <c r="I21" s="213">
        <f>I18+I17</f>
        <v>22515.359999999997</v>
      </c>
      <c r="J21" s="213">
        <f>J18+J17</f>
        <v>22515.359999999997</v>
      </c>
      <c r="K21" s="213">
        <f>K20+K15</f>
        <v>101319.12000000001</v>
      </c>
    </row>
    <row r="22" spans="2:11" x14ac:dyDescent="0.2">
      <c r="C22" s="240" t="s">
        <v>37</v>
      </c>
      <c r="D22" s="212">
        <f>D18+D18</f>
        <v>643296</v>
      </c>
      <c r="E22" s="213">
        <f>E18+E18</f>
        <v>257318.39999999997</v>
      </c>
      <c r="F22" s="239">
        <f>F18+F18</f>
        <v>385977.59999999998</v>
      </c>
      <c r="G22" s="240" t="s">
        <v>37</v>
      </c>
      <c r="H22" s="212">
        <f>H18+H18</f>
        <v>90061.439999999988</v>
      </c>
      <c r="I22" s="213">
        <f>I18+I18</f>
        <v>25731.839999999997</v>
      </c>
      <c r="J22" s="213">
        <f>J18+J18</f>
        <v>25731.839999999997</v>
      </c>
      <c r="K22" s="213">
        <f>K21+K15</f>
        <v>115793.28000000001</v>
      </c>
    </row>
    <row r="23" spans="2:11" x14ac:dyDescent="0.2">
      <c r="C23" s="240" t="s">
        <v>38</v>
      </c>
      <c r="D23" s="212">
        <f>D18+D19</f>
        <v>723708</v>
      </c>
      <c r="E23" s="213">
        <f>E19+E18</f>
        <v>289483.19999999995</v>
      </c>
      <c r="F23" s="239">
        <f>F19+F18</f>
        <v>434224.79999999993</v>
      </c>
      <c r="G23" s="240" t="s">
        <v>38</v>
      </c>
      <c r="H23" s="212">
        <f>H18+H19</f>
        <v>101319.12</v>
      </c>
      <c r="I23" s="213">
        <f>I19+I18</f>
        <v>28948.319999999996</v>
      </c>
      <c r="J23" s="213">
        <f>J19+J18</f>
        <v>28948.319999999996</v>
      </c>
      <c r="K23" s="213">
        <f>K22+K15</f>
        <v>130267.44000000002</v>
      </c>
    </row>
    <row r="24" spans="2:11" x14ac:dyDescent="0.2">
      <c r="C24" s="240" t="s">
        <v>39</v>
      </c>
      <c r="D24" s="212">
        <f>D15*10</f>
        <v>804120</v>
      </c>
      <c r="E24" s="213">
        <f>E19+E19</f>
        <v>321648</v>
      </c>
      <c r="F24" s="239">
        <f>F19+F19</f>
        <v>482471.99999999994</v>
      </c>
      <c r="G24" s="240" t="s">
        <v>39</v>
      </c>
      <c r="H24" s="212">
        <f>H19+H19</f>
        <v>112576.79999999999</v>
      </c>
      <c r="I24" s="213">
        <f>I19+I19</f>
        <v>32164.799999999996</v>
      </c>
      <c r="J24" s="213">
        <f>J19+J19</f>
        <v>32164.799999999996</v>
      </c>
      <c r="K24" s="213">
        <f>K23+K15</f>
        <v>144741.6</v>
      </c>
    </row>
    <row r="25" spans="2:11" x14ac:dyDescent="0.2">
      <c r="C25" s="240" t="s">
        <v>40</v>
      </c>
      <c r="D25" s="212">
        <f>D24*2</f>
        <v>1608240</v>
      </c>
      <c r="E25" s="213">
        <f>E24*2</f>
        <v>643296</v>
      </c>
      <c r="F25" s="239">
        <f>F24*2</f>
        <v>964943.99999999988</v>
      </c>
      <c r="G25" s="240" t="s">
        <v>40</v>
      </c>
      <c r="H25" s="212">
        <f>H24*2</f>
        <v>225153.59999999998</v>
      </c>
      <c r="I25" s="213">
        <f>I24*2</f>
        <v>64329.599999999991</v>
      </c>
      <c r="J25" s="213">
        <f>J24*2</f>
        <v>64329.599999999991</v>
      </c>
      <c r="K25" s="213">
        <f>K24*2</f>
        <v>289483.2</v>
      </c>
    </row>
    <row r="26" spans="2:11" ht="10.8" thickBot="1" x14ac:dyDescent="0.25">
      <c r="C26" s="245" t="s">
        <v>41</v>
      </c>
      <c r="D26" s="234">
        <f>D25+D24</f>
        <v>2412360</v>
      </c>
      <c r="E26" s="215">
        <f>E25+E24</f>
        <v>964944</v>
      </c>
      <c r="F26" s="328">
        <f>F25+F24</f>
        <v>1447415.9999999998</v>
      </c>
      <c r="G26" s="329" t="s">
        <v>41</v>
      </c>
      <c r="H26" s="234">
        <f>H25+H24</f>
        <v>337730.39999999997</v>
      </c>
      <c r="I26" s="213">
        <f>I25+I24</f>
        <v>96494.399999999994</v>
      </c>
      <c r="J26" s="213">
        <f>J25+J24</f>
        <v>96494.399999999994</v>
      </c>
      <c r="K26" s="213">
        <f>K25+K24</f>
        <v>434224.80000000005</v>
      </c>
    </row>
    <row r="27" spans="2:11" x14ac:dyDescent="0.2">
      <c r="B27" s="330" t="s">
        <v>142</v>
      </c>
      <c r="C27" s="331"/>
      <c r="D27" s="269"/>
      <c r="E27" s="269"/>
      <c r="F27" s="269"/>
      <c r="G27" s="269"/>
      <c r="H27" s="332"/>
      <c r="I27" s="333"/>
      <c r="J27" s="333"/>
      <c r="K27" s="333"/>
    </row>
    <row r="28" spans="2:11" x14ac:dyDescent="0.2">
      <c r="C28" s="334" t="s">
        <v>42</v>
      </c>
      <c r="D28" s="519">
        <v>0.04</v>
      </c>
      <c r="E28" s="519">
        <v>0.05</v>
      </c>
      <c r="F28" s="519">
        <v>0.06</v>
      </c>
      <c r="G28" s="519">
        <v>7.0000000000000007E-2</v>
      </c>
      <c r="H28" s="519">
        <v>0.08</v>
      </c>
      <c r="I28" s="519">
        <v>0.09</v>
      </c>
      <c r="J28" s="519">
        <v>0.1</v>
      </c>
      <c r="K28" s="335" t="s">
        <v>43</v>
      </c>
    </row>
    <row r="29" spans="2:11" x14ac:dyDescent="0.2">
      <c r="B29" s="336" t="s">
        <v>44</v>
      </c>
      <c r="C29" s="220">
        <f>D26</f>
        <v>2412360</v>
      </c>
      <c r="D29" s="213">
        <f>C29/100*4</f>
        <v>96494.399999999994</v>
      </c>
      <c r="E29" s="213">
        <f>C29/100*5</f>
        <v>120618</v>
      </c>
      <c r="F29" s="213">
        <f>C29/100*6</f>
        <v>144741.59999999998</v>
      </c>
      <c r="G29" s="213">
        <f>C29/100*7</f>
        <v>168865.19999999998</v>
      </c>
      <c r="H29" s="213">
        <f>C29/100*8</f>
        <v>192988.79999999999</v>
      </c>
      <c r="I29" s="213">
        <f>C29/100*9</f>
        <v>217112.4</v>
      </c>
      <c r="J29" s="213">
        <f>C29/100*10</f>
        <v>241236</v>
      </c>
      <c r="K29" s="246"/>
    </row>
    <row r="30" spans="2:11" x14ac:dyDescent="0.2">
      <c r="B30" s="337" t="s">
        <v>45</v>
      </c>
      <c r="C30" s="516" t="s">
        <v>143</v>
      </c>
      <c r="D30" s="214">
        <f>D15</f>
        <v>80412</v>
      </c>
      <c r="E30" s="214">
        <f>D15</f>
        <v>80412</v>
      </c>
      <c r="F30" s="214">
        <f>D15</f>
        <v>80412</v>
      </c>
      <c r="G30" s="214">
        <f>D15</f>
        <v>80412</v>
      </c>
      <c r="H30" s="214">
        <f>D15</f>
        <v>80412</v>
      </c>
      <c r="I30" s="214">
        <f>D15</f>
        <v>80412</v>
      </c>
      <c r="J30" s="214">
        <f>D15</f>
        <v>80412</v>
      </c>
      <c r="K30" s="246"/>
    </row>
    <row r="31" spans="2:11" x14ac:dyDescent="0.2">
      <c r="B31" s="337" t="s">
        <v>47</v>
      </c>
      <c r="C31" s="338" t="s">
        <v>48</v>
      </c>
      <c r="D31" s="213">
        <f t="shared" ref="D31:J31" si="0">D29-D30</f>
        <v>16082.399999999994</v>
      </c>
      <c r="E31" s="213">
        <f t="shared" si="0"/>
        <v>40206</v>
      </c>
      <c r="F31" s="213">
        <f t="shared" si="0"/>
        <v>64329.599999999977</v>
      </c>
      <c r="G31" s="213">
        <f t="shared" si="0"/>
        <v>88453.199999999983</v>
      </c>
      <c r="H31" s="213">
        <f t="shared" si="0"/>
        <v>112576.79999999999</v>
      </c>
      <c r="I31" s="213">
        <f t="shared" si="0"/>
        <v>136700.4</v>
      </c>
      <c r="J31" s="213">
        <f t="shared" si="0"/>
        <v>160824</v>
      </c>
      <c r="K31" s="246"/>
    </row>
    <row r="32" spans="2:11" ht="10.8" thickBot="1" x14ac:dyDescent="0.25">
      <c r="B32" s="339"/>
      <c r="C32" s="453" t="s">
        <v>161</v>
      </c>
      <c r="D32" s="215">
        <f t="shared" ref="D32:J32" si="1">D31/100*10</f>
        <v>1608.2399999999996</v>
      </c>
      <c r="E32" s="215">
        <f t="shared" si="1"/>
        <v>4020.6</v>
      </c>
      <c r="F32" s="215">
        <f t="shared" si="1"/>
        <v>6432.9599999999982</v>
      </c>
      <c r="G32" s="215">
        <f t="shared" si="1"/>
        <v>8845.3199999999979</v>
      </c>
      <c r="H32" s="215">
        <f t="shared" si="1"/>
        <v>11257.679999999998</v>
      </c>
      <c r="I32" s="215">
        <f t="shared" si="1"/>
        <v>13670.039999999999</v>
      </c>
      <c r="J32" s="215">
        <f t="shared" si="1"/>
        <v>16082.4</v>
      </c>
      <c r="K32" s="247"/>
    </row>
    <row r="33" spans="2:11" x14ac:dyDescent="0.2">
      <c r="B33" s="340" t="s">
        <v>50</v>
      </c>
      <c r="C33" s="341" t="s">
        <v>51</v>
      </c>
      <c r="D33" s="248">
        <f t="shared" ref="D33:J36" si="2">D29*30</f>
        <v>2894832</v>
      </c>
      <c r="E33" s="248">
        <f t="shared" si="2"/>
        <v>3618540</v>
      </c>
      <c r="F33" s="248">
        <f t="shared" si="2"/>
        <v>4342247.9999999991</v>
      </c>
      <c r="G33" s="248">
        <f t="shared" si="2"/>
        <v>5065955.9999999991</v>
      </c>
      <c r="H33" s="248">
        <f t="shared" si="2"/>
        <v>5789664</v>
      </c>
      <c r="I33" s="248">
        <f t="shared" si="2"/>
        <v>6513372</v>
      </c>
      <c r="J33" s="249">
        <f t="shared" si="2"/>
        <v>7237080</v>
      </c>
      <c r="K33" s="250"/>
    </row>
    <row r="34" spans="2:11" x14ac:dyDescent="0.2">
      <c r="B34" s="342" t="s">
        <v>50</v>
      </c>
      <c r="C34" s="343" t="s">
        <v>52</v>
      </c>
      <c r="D34" s="216">
        <f t="shared" si="2"/>
        <v>2412360</v>
      </c>
      <c r="E34" s="216">
        <f t="shared" si="2"/>
        <v>2412360</v>
      </c>
      <c r="F34" s="216">
        <f t="shared" si="2"/>
        <v>2412360</v>
      </c>
      <c r="G34" s="216">
        <f t="shared" si="2"/>
        <v>2412360</v>
      </c>
      <c r="H34" s="216">
        <f t="shared" si="2"/>
        <v>2412360</v>
      </c>
      <c r="I34" s="216">
        <f t="shared" si="2"/>
        <v>2412360</v>
      </c>
      <c r="J34" s="217">
        <f t="shared" si="2"/>
        <v>2412360</v>
      </c>
      <c r="K34" s="251"/>
    </row>
    <row r="35" spans="2:11" x14ac:dyDescent="0.2">
      <c r="B35" s="344" t="s">
        <v>50</v>
      </c>
      <c r="C35" s="345" t="s">
        <v>53</v>
      </c>
      <c r="D35" s="218">
        <f t="shared" si="2"/>
        <v>482471.99999999983</v>
      </c>
      <c r="E35" s="218">
        <f t="shared" si="2"/>
        <v>1206180</v>
      </c>
      <c r="F35" s="218">
        <f t="shared" si="2"/>
        <v>1929887.9999999993</v>
      </c>
      <c r="G35" s="218">
        <f t="shared" si="2"/>
        <v>2653595.9999999995</v>
      </c>
      <c r="H35" s="218">
        <f t="shared" si="2"/>
        <v>3377303.9999999995</v>
      </c>
      <c r="I35" s="218">
        <f t="shared" si="2"/>
        <v>4101012</v>
      </c>
      <c r="J35" s="219">
        <f t="shared" si="2"/>
        <v>4824720</v>
      </c>
      <c r="K35" s="252"/>
    </row>
    <row r="36" spans="2:11" ht="10.8" thickBot="1" x14ac:dyDescent="0.25">
      <c r="B36" s="346" t="s">
        <v>50</v>
      </c>
      <c r="C36" s="347" t="s">
        <v>49</v>
      </c>
      <c r="D36" s="253">
        <f t="shared" si="2"/>
        <v>48247.19999999999</v>
      </c>
      <c r="E36" s="253">
        <f t="shared" si="2"/>
        <v>120618</v>
      </c>
      <c r="F36" s="253">
        <f t="shared" si="2"/>
        <v>192988.79999999996</v>
      </c>
      <c r="G36" s="253">
        <f t="shared" si="2"/>
        <v>265359.59999999992</v>
      </c>
      <c r="H36" s="253">
        <f t="shared" si="2"/>
        <v>337730.39999999997</v>
      </c>
      <c r="I36" s="253">
        <f t="shared" si="2"/>
        <v>410101.19999999995</v>
      </c>
      <c r="J36" s="253">
        <f t="shared" si="2"/>
        <v>482472</v>
      </c>
      <c r="K36" s="254"/>
    </row>
    <row r="37" spans="2:11" x14ac:dyDescent="0.2">
      <c r="B37" s="348"/>
      <c r="C37" s="349" t="s">
        <v>54</v>
      </c>
      <c r="D37" s="350">
        <f t="shared" ref="D37:J37" si="3">D31</f>
        <v>16082.399999999994</v>
      </c>
      <c r="E37" s="255">
        <f t="shared" si="3"/>
        <v>40206</v>
      </c>
      <c r="F37" s="255">
        <f t="shared" si="3"/>
        <v>64329.599999999977</v>
      </c>
      <c r="G37" s="255">
        <f t="shared" si="3"/>
        <v>88453.199999999983</v>
      </c>
      <c r="H37" s="255">
        <f t="shared" si="3"/>
        <v>112576.79999999999</v>
      </c>
      <c r="I37" s="255">
        <f t="shared" si="3"/>
        <v>136700.4</v>
      </c>
      <c r="J37" s="255">
        <f t="shared" si="3"/>
        <v>160824</v>
      </c>
      <c r="K37" s="256"/>
    </row>
    <row r="38" spans="2:11" ht="11.4" x14ac:dyDescent="0.2">
      <c r="B38" s="351"/>
      <c r="C38" s="352" t="s">
        <v>55</v>
      </c>
      <c r="D38" s="257">
        <f t="shared" ref="D38:J38" si="4">D37/100*20</f>
        <v>3216.4799999999991</v>
      </c>
      <c r="E38" s="220">
        <f t="shared" si="4"/>
        <v>8041.2</v>
      </c>
      <c r="F38" s="220">
        <f t="shared" si="4"/>
        <v>12865.919999999996</v>
      </c>
      <c r="G38" s="220">
        <f t="shared" si="4"/>
        <v>17690.639999999996</v>
      </c>
      <c r="H38" s="220">
        <f t="shared" si="4"/>
        <v>22515.359999999997</v>
      </c>
      <c r="I38" s="220">
        <f t="shared" si="4"/>
        <v>27340.079999999998</v>
      </c>
      <c r="J38" s="220">
        <f t="shared" si="4"/>
        <v>32164.799999999999</v>
      </c>
      <c r="K38" s="258"/>
    </row>
    <row r="39" spans="2:11" ht="13.2" x14ac:dyDescent="0.25">
      <c r="B39" s="353"/>
      <c r="C39" s="354" t="s">
        <v>56</v>
      </c>
      <c r="D39" s="257">
        <f t="shared" ref="D39:J39" si="5">D37/100*40</f>
        <v>6432.9599999999982</v>
      </c>
      <c r="E39" s="220">
        <f t="shared" si="5"/>
        <v>16082.4</v>
      </c>
      <c r="F39" s="220">
        <f t="shared" si="5"/>
        <v>25731.839999999993</v>
      </c>
      <c r="G39" s="220">
        <f t="shared" si="5"/>
        <v>35381.279999999992</v>
      </c>
      <c r="H39" s="220">
        <f t="shared" si="5"/>
        <v>45030.719999999994</v>
      </c>
      <c r="I39" s="220">
        <f t="shared" si="5"/>
        <v>54680.159999999996</v>
      </c>
      <c r="J39" s="220">
        <f t="shared" si="5"/>
        <v>64329.599999999999</v>
      </c>
      <c r="K39" s="259"/>
    </row>
    <row r="40" spans="2:11" ht="11.4" x14ac:dyDescent="0.2">
      <c r="B40" s="351"/>
      <c r="C40" s="352" t="s">
        <v>57</v>
      </c>
      <c r="D40" s="257">
        <f t="shared" ref="D40:J40" si="6">D37/100*40</f>
        <v>6432.9599999999982</v>
      </c>
      <c r="E40" s="220">
        <f t="shared" si="6"/>
        <v>16082.4</v>
      </c>
      <c r="F40" s="220">
        <f t="shared" si="6"/>
        <v>25731.839999999993</v>
      </c>
      <c r="G40" s="220">
        <f t="shared" si="6"/>
        <v>35381.279999999992</v>
      </c>
      <c r="H40" s="220">
        <f t="shared" si="6"/>
        <v>45030.719999999994</v>
      </c>
      <c r="I40" s="220">
        <f t="shared" si="6"/>
        <v>54680.159999999996</v>
      </c>
      <c r="J40" s="220">
        <f t="shared" si="6"/>
        <v>64329.599999999999</v>
      </c>
      <c r="K40" s="259"/>
    </row>
    <row r="41" spans="2:11" s="357" customFormat="1" ht="11.4" x14ac:dyDescent="0.2">
      <c r="B41" s="355"/>
      <c r="C41" s="356" t="s">
        <v>58</v>
      </c>
      <c r="D41" s="260">
        <f>D37/100*4</f>
        <v>643.29599999999982</v>
      </c>
      <c r="E41" s="261">
        <f>E37/100*5</f>
        <v>2010.3</v>
      </c>
      <c r="F41" s="261">
        <f>F37/100*6</f>
        <v>3859.7759999999989</v>
      </c>
      <c r="G41" s="261">
        <f>F37/100*7</f>
        <v>4503.0719999999983</v>
      </c>
      <c r="H41" s="261">
        <f>F37/100*8</f>
        <v>5146.3679999999986</v>
      </c>
      <c r="I41" s="261">
        <f>F37/100*9</f>
        <v>5789.6639999999989</v>
      </c>
      <c r="J41" s="261">
        <f>F37/100*10</f>
        <v>6432.9599999999982</v>
      </c>
      <c r="K41" s="262"/>
    </row>
    <row r="42" spans="2:11" ht="11.4" x14ac:dyDescent="0.2">
      <c r="B42" s="351"/>
      <c r="C42" s="358" t="s">
        <v>59</v>
      </c>
      <c r="D42" s="263">
        <f t="shared" ref="D42:J42" si="7">D37+D41</f>
        <v>16725.695999999993</v>
      </c>
      <c r="E42" s="264">
        <f t="shared" si="7"/>
        <v>42216.3</v>
      </c>
      <c r="F42" s="264">
        <f t="shared" si="7"/>
        <v>68189.375999999975</v>
      </c>
      <c r="G42" s="264">
        <f t="shared" si="7"/>
        <v>92956.271999999983</v>
      </c>
      <c r="H42" s="264">
        <f t="shared" si="7"/>
        <v>117723.16799999999</v>
      </c>
      <c r="I42" s="264">
        <f t="shared" si="7"/>
        <v>142490.06399999998</v>
      </c>
      <c r="J42" s="264">
        <f t="shared" si="7"/>
        <v>167256.95999999999</v>
      </c>
      <c r="K42" s="265"/>
    </row>
    <row r="43" spans="2:11" ht="11.4" x14ac:dyDescent="0.2">
      <c r="B43" s="359"/>
      <c r="C43" s="360" t="s">
        <v>60</v>
      </c>
      <c r="D43" s="266">
        <f>D35*D28</f>
        <v>19298.879999999994</v>
      </c>
      <c r="E43" s="266">
        <f t="shared" ref="E43:J43" si="8">E35*E28</f>
        <v>60309</v>
      </c>
      <c r="F43" s="266">
        <f t="shared" si="8"/>
        <v>115793.27999999996</v>
      </c>
      <c r="G43" s="266">
        <f t="shared" si="8"/>
        <v>185751.71999999997</v>
      </c>
      <c r="H43" s="266">
        <f t="shared" si="8"/>
        <v>270184.31999999995</v>
      </c>
      <c r="I43" s="266">
        <f t="shared" si="8"/>
        <v>369091.07999999996</v>
      </c>
      <c r="J43" s="266">
        <f t="shared" si="8"/>
        <v>482472</v>
      </c>
      <c r="K43" s="361"/>
    </row>
    <row r="44" spans="2:11" ht="12" thickBot="1" x14ac:dyDescent="0.25">
      <c r="B44" s="359"/>
      <c r="C44" s="360" t="s">
        <v>61</v>
      </c>
      <c r="D44" s="267">
        <f>D35+D43</f>
        <v>501770.87999999983</v>
      </c>
      <c r="E44" s="267">
        <f t="shared" ref="E44:J44" si="9">E35+E43</f>
        <v>1266489</v>
      </c>
      <c r="F44" s="267">
        <f t="shared" si="9"/>
        <v>2045681.2799999993</v>
      </c>
      <c r="G44" s="267">
        <f t="shared" si="9"/>
        <v>2839347.7199999997</v>
      </c>
      <c r="H44" s="267">
        <f t="shared" si="9"/>
        <v>3647488.3199999994</v>
      </c>
      <c r="I44" s="267">
        <f t="shared" si="9"/>
        <v>4470103.08</v>
      </c>
      <c r="J44" s="267">
        <f t="shared" si="9"/>
        <v>5307192</v>
      </c>
      <c r="K44" s="331"/>
    </row>
    <row r="45" spans="2:11" ht="13.8" thickBot="1" x14ac:dyDescent="0.3">
      <c r="D45" s="362" t="s">
        <v>149</v>
      </c>
      <c r="E45" s="362"/>
      <c r="F45" s="362"/>
      <c r="G45" s="362"/>
      <c r="H45" s="363"/>
      <c r="I45" s="364" t="s">
        <v>66</v>
      </c>
      <c r="J45" s="365">
        <f>F10</f>
        <v>3446.2285714285713</v>
      </c>
      <c r="K45" s="366" t="s">
        <v>67</v>
      </c>
    </row>
    <row r="46" spans="2:11" ht="10.8" thickBot="1" x14ac:dyDescent="0.25">
      <c r="C46" s="367" t="s">
        <v>18</v>
      </c>
      <c r="D46" s="318" t="s">
        <v>68</v>
      </c>
      <c r="E46" s="318" t="s">
        <v>69</v>
      </c>
      <c r="F46" s="318" t="s">
        <v>70</v>
      </c>
      <c r="G46" s="318" t="s">
        <v>71</v>
      </c>
      <c r="H46" s="517" t="s">
        <v>150</v>
      </c>
      <c r="I46" s="318" t="s">
        <v>73</v>
      </c>
      <c r="J46" s="368" t="s">
        <v>74</v>
      </c>
      <c r="K46" s="368" t="s">
        <v>75</v>
      </c>
    </row>
    <row r="47" spans="2:11" x14ac:dyDescent="0.2">
      <c r="C47" s="240" t="s">
        <v>25</v>
      </c>
      <c r="D47" s="212">
        <f>F10/100*30</f>
        <v>1033.8685714285714</v>
      </c>
      <c r="E47" s="213">
        <f>F10/100*15</f>
        <v>516.93428571428569</v>
      </c>
      <c r="F47" s="213">
        <f>F10/100*10</f>
        <v>344.62285714285713</v>
      </c>
      <c r="G47" s="213">
        <f>F10/100*15</f>
        <v>516.93428571428569</v>
      </c>
      <c r="H47" s="213">
        <f>F10/100*8</f>
        <v>275.6982857142857</v>
      </c>
      <c r="I47" s="213">
        <f>F10/100*6</f>
        <v>206.77371428571428</v>
      </c>
      <c r="J47" s="213">
        <f>F10/100*6</f>
        <v>206.77371428571428</v>
      </c>
      <c r="K47" s="213">
        <f>F10/100*10</f>
        <v>344.62285714285713</v>
      </c>
    </row>
    <row r="48" spans="2:11" x14ac:dyDescent="0.2">
      <c r="C48" s="240" t="s">
        <v>26</v>
      </c>
      <c r="D48" s="212">
        <f t="shared" ref="D48:K48" si="10">D47*2</f>
        <v>2067.7371428571428</v>
      </c>
      <c r="E48" s="213">
        <f t="shared" si="10"/>
        <v>1033.8685714285714</v>
      </c>
      <c r="F48" s="213">
        <f t="shared" si="10"/>
        <v>689.24571428571426</v>
      </c>
      <c r="G48" s="213">
        <f t="shared" si="10"/>
        <v>1033.8685714285714</v>
      </c>
      <c r="H48" s="213">
        <f t="shared" si="10"/>
        <v>551.39657142857141</v>
      </c>
      <c r="I48" s="213">
        <f t="shared" si="10"/>
        <v>413.54742857142855</v>
      </c>
      <c r="J48" s="213">
        <f t="shared" si="10"/>
        <v>413.54742857142855</v>
      </c>
      <c r="K48" s="213">
        <f t="shared" si="10"/>
        <v>689.24571428571426</v>
      </c>
    </row>
    <row r="49" spans="3:11" x14ac:dyDescent="0.2">
      <c r="C49" s="240" t="s">
        <v>27</v>
      </c>
      <c r="D49" s="212">
        <f t="shared" ref="D49:K49" si="11">D47*3</f>
        <v>3101.6057142857144</v>
      </c>
      <c r="E49" s="213">
        <f t="shared" si="11"/>
        <v>1550.8028571428572</v>
      </c>
      <c r="F49" s="213">
        <f t="shared" si="11"/>
        <v>1033.8685714285714</v>
      </c>
      <c r="G49" s="213">
        <f t="shared" si="11"/>
        <v>1550.8028571428572</v>
      </c>
      <c r="H49" s="213">
        <f t="shared" si="11"/>
        <v>827.09485714285711</v>
      </c>
      <c r="I49" s="213">
        <f t="shared" si="11"/>
        <v>620.32114285714283</v>
      </c>
      <c r="J49" s="213">
        <f t="shared" si="11"/>
        <v>620.32114285714283</v>
      </c>
      <c r="K49" s="213">
        <f t="shared" si="11"/>
        <v>1033.8685714285714</v>
      </c>
    </row>
    <row r="50" spans="3:11" x14ac:dyDescent="0.2">
      <c r="C50" s="240" t="s">
        <v>28</v>
      </c>
      <c r="D50" s="212">
        <f t="shared" ref="D50:K50" si="12">D47*6</f>
        <v>6203.2114285714288</v>
      </c>
      <c r="E50" s="213">
        <f t="shared" si="12"/>
        <v>3101.6057142857144</v>
      </c>
      <c r="F50" s="213">
        <f t="shared" si="12"/>
        <v>2067.7371428571428</v>
      </c>
      <c r="G50" s="213">
        <f t="shared" si="12"/>
        <v>3101.6057142857144</v>
      </c>
      <c r="H50" s="213">
        <f t="shared" si="12"/>
        <v>1654.1897142857142</v>
      </c>
      <c r="I50" s="213">
        <f t="shared" si="12"/>
        <v>1240.6422857142857</v>
      </c>
      <c r="J50" s="213">
        <f t="shared" si="12"/>
        <v>1240.6422857142857</v>
      </c>
      <c r="K50" s="213">
        <f t="shared" si="12"/>
        <v>2067.7371428571428</v>
      </c>
    </row>
    <row r="51" spans="3:11" x14ac:dyDescent="0.2">
      <c r="C51" s="240" t="s">
        <v>29</v>
      </c>
      <c r="D51" s="212">
        <f t="shared" ref="D51:K51" si="13">D47*12</f>
        <v>12406.422857142858</v>
      </c>
      <c r="E51" s="213">
        <f t="shared" si="13"/>
        <v>6203.2114285714288</v>
      </c>
      <c r="F51" s="213">
        <f t="shared" si="13"/>
        <v>4135.4742857142855</v>
      </c>
      <c r="G51" s="213">
        <f t="shared" si="13"/>
        <v>6203.2114285714288</v>
      </c>
      <c r="H51" s="213">
        <f t="shared" si="13"/>
        <v>3308.3794285714284</v>
      </c>
      <c r="I51" s="213">
        <f t="shared" si="13"/>
        <v>2481.2845714285713</v>
      </c>
      <c r="J51" s="213">
        <f t="shared" si="13"/>
        <v>2481.2845714285713</v>
      </c>
      <c r="K51" s="213">
        <f t="shared" si="13"/>
        <v>4135.4742857142855</v>
      </c>
    </row>
    <row r="52" spans="3:11" x14ac:dyDescent="0.2">
      <c r="C52" s="244" t="s">
        <v>30</v>
      </c>
      <c r="D52" s="369">
        <f t="shared" ref="D52:K52" si="14">D47*14</f>
        <v>14474.16</v>
      </c>
      <c r="E52" s="238">
        <f t="shared" si="14"/>
        <v>7237.08</v>
      </c>
      <c r="F52" s="238">
        <f t="shared" si="14"/>
        <v>4824.7199999999993</v>
      </c>
      <c r="G52" s="238">
        <f t="shared" si="14"/>
        <v>7237.08</v>
      </c>
      <c r="H52" s="238">
        <f t="shared" si="14"/>
        <v>3859.7759999999998</v>
      </c>
      <c r="I52" s="238">
        <f t="shared" si="14"/>
        <v>2894.8319999999999</v>
      </c>
      <c r="J52" s="238">
        <f t="shared" si="14"/>
        <v>2894.8319999999999</v>
      </c>
      <c r="K52" s="238">
        <f t="shared" si="14"/>
        <v>4824.7199999999993</v>
      </c>
    </row>
    <row r="53" spans="3:11" x14ac:dyDescent="0.2">
      <c r="C53" s="240" t="s">
        <v>31</v>
      </c>
      <c r="D53" s="212">
        <f t="shared" ref="D53:K53" si="15">D52*2</f>
        <v>28948.32</v>
      </c>
      <c r="E53" s="213">
        <f t="shared" si="15"/>
        <v>14474.16</v>
      </c>
      <c r="F53" s="213">
        <f t="shared" si="15"/>
        <v>9649.4399999999987</v>
      </c>
      <c r="G53" s="213">
        <f t="shared" si="15"/>
        <v>14474.16</v>
      </c>
      <c r="H53" s="213">
        <f t="shared" si="15"/>
        <v>7719.5519999999997</v>
      </c>
      <c r="I53" s="213">
        <f t="shared" si="15"/>
        <v>5789.6639999999998</v>
      </c>
      <c r="J53" s="213">
        <f t="shared" si="15"/>
        <v>5789.6639999999998</v>
      </c>
      <c r="K53" s="213">
        <f t="shared" si="15"/>
        <v>9649.4399999999987</v>
      </c>
    </row>
    <row r="54" spans="3:11" x14ac:dyDescent="0.2">
      <c r="C54" s="240" t="s">
        <v>32</v>
      </c>
      <c r="D54" s="212">
        <f t="shared" ref="D54:K54" si="16">D53+D52</f>
        <v>43422.479999999996</v>
      </c>
      <c r="E54" s="213">
        <f t="shared" si="16"/>
        <v>21711.239999999998</v>
      </c>
      <c r="F54" s="213">
        <f t="shared" si="16"/>
        <v>14474.159999999998</v>
      </c>
      <c r="G54" s="213">
        <f t="shared" si="16"/>
        <v>21711.239999999998</v>
      </c>
      <c r="H54" s="213">
        <f t="shared" si="16"/>
        <v>11579.328</v>
      </c>
      <c r="I54" s="213">
        <f t="shared" si="16"/>
        <v>8684.4959999999992</v>
      </c>
      <c r="J54" s="213">
        <f t="shared" si="16"/>
        <v>8684.4959999999992</v>
      </c>
      <c r="K54" s="213">
        <f t="shared" si="16"/>
        <v>14474.159999999998</v>
      </c>
    </row>
    <row r="55" spans="3:11" x14ac:dyDescent="0.2">
      <c r="C55" s="240" t="s">
        <v>33</v>
      </c>
      <c r="D55" s="212">
        <f>D53+D53</f>
        <v>57896.639999999999</v>
      </c>
      <c r="E55" s="213">
        <f t="shared" ref="E55:K55" si="17">E54+E52</f>
        <v>28948.32</v>
      </c>
      <c r="F55" s="213">
        <f t="shared" si="17"/>
        <v>19298.879999999997</v>
      </c>
      <c r="G55" s="213">
        <f t="shared" si="17"/>
        <v>28948.32</v>
      </c>
      <c r="H55" s="213">
        <f t="shared" si="17"/>
        <v>15439.103999999999</v>
      </c>
      <c r="I55" s="213">
        <f t="shared" si="17"/>
        <v>11579.328</v>
      </c>
      <c r="J55" s="213">
        <f t="shared" si="17"/>
        <v>11579.328</v>
      </c>
      <c r="K55" s="213">
        <f t="shared" si="17"/>
        <v>19298.879999999997</v>
      </c>
    </row>
    <row r="56" spans="3:11" x14ac:dyDescent="0.2">
      <c r="C56" s="240" t="s">
        <v>34</v>
      </c>
      <c r="D56" s="212">
        <f>D54+D53</f>
        <v>72370.799999999988</v>
      </c>
      <c r="E56" s="213">
        <f t="shared" ref="E56:K56" si="18">E55+E52</f>
        <v>36185.4</v>
      </c>
      <c r="F56" s="213">
        <f t="shared" si="18"/>
        <v>24123.599999999999</v>
      </c>
      <c r="G56" s="213">
        <f t="shared" si="18"/>
        <v>36185.4</v>
      </c>
      <c r="H56" s="213">
        <f t="shared" si="18"/>
        <v>19298.879999999997</v>
      </c>
      <c r="I56" s="213">
        <f t="shared" si="18"/>
        <v>14474.16</v>
      </c>
      <c r="J56" s="213">
        <f t="shared" si="18"/>
        <v>14474.16</v>
      </c>
      <c r="K56" s="213">
        <f t="shared" si="18"/>
        <v>24123.599999999999</v>
      </c>
    </row>
    <row r="57" spans="3:11" x14ac:dyDescent="0.2">
      <c r="C57" s="240" t="s">
        <v>35</v>
      </c>
      <c r="D57" s="212">
        <f>D54+D54</f>
        <v>86844.959999999992</v>
      </c>
      <c r="E57" s="213">
        <f t="shared" ref="E57:K57" si="19">E56+E52</f>
        <v>43422.48</v>
      </c>
      <c r="F57" s="213">
        <f t="shared" si="19"/>
        <v>28948.32</v>
      </c>
      <c r="G57" s="213">
        <f t="shared" si="19"/>
        <v>43422.48</v>
      </c>
      <c r="H57" s="213">
        <f t="shared" si="19"/>
        <v>23158.655999999995</v>
      </c>
      <c r="I57" s="213">
        <f t="shared" si="19"/>
        <v>17368.991999999998</v>
      </c>
      <c r="J57" s="213">
        <f t="shared" si="19"/>
        <v>17368.991999999998</v>
      </c>
      <c r="K57" s="213">
        <f t="shared" si="19"/>
        <v>28948.32</v>
      </c>
    </row>
    <row r="58" spans="3:11" x14ac:dyDescent="0.2">
      <c r="C58" s="240" t="s">
        <v>36</v>
      </c>
      <c r="D58" s="212">
        <f>D54+D55</f>
        <v>101319.12</v>
      </c>
      <c r="E58" s="213">
        <f t="shared" ref="E58:K58" si="20">E57+E52</f>
        <v>50659.560000000005</v>
      </c>
      <c r="F58" s="213">
        <f t="shared" si="20"/>
        <v>33773.040000000001</v>
      </c>
      <c r="G58" s="213">
        <f t="shared" si="20"/>
        <v>50659.560000000005</v>
      </c>
      <c r="H58" s="213">
        <f t="shared" si="20"/>
        <v>27018.431999999993</v>
      </c>
      <c r="I58" s="213">
        <f t="shared" si="20"/>
        <v>20263.823999999997</v>
      </c>
      <c r="J58" s="213">
        <f t="shared" si="20"/>
        <v>20263.823999999997</v>
      </c>
      <c r="K58" s="213">
        <f t="shared" si="20"/>
        <v>33773.040000000001</v>
      </c>
    </row>
    <row r="59" spans="3:11" x14ac:dyDescent="0.2">
      <c r="C59" s="240" t="s">
        <v>37</v>
      </c>
      <c r="D59" s="212">
        <f t="shared" ref="D59:K59" si="21">D58+D52</f>
        <v>115793.28</v>
      </c>
      <c r="E59" s="213">
        <f t="shared" si="21"/>
        <v>57896.640000000007</v>
      </c>
      <c r="F59" s="213">
        <f t="shared" si="21"/>
        <v>38597.760000000002</v>
      </c>
      <c r="G59" s="213">
        <f t="shared" si="21"/>
        <v>57896.640000000007</v>
      </c>
      <c r="H59" s="213">
        <f t="shared" si="21"/>
        <v>30878.207999999991</v>
      </c>
      <c r="I59" s="213">
        <f t="shared" si="21"/>
        <v>23158.655999999995</v>
      </c>
      <c r="J59" s="213">
        <f t="shared" si="21"/>
        <v>23158.655999999995</v>
      </c>
      <c r="K59" s="213">
        <f t="shared" si="21"/>
        <v>38597.760000000002</v>
      </c>
    </row>
    <row r="60" spans="3:11" x14ac:dyDescent="0.2">
      <c r="C60" s="240" t="s">
        <v>38</v>
      </c>
      <c r="D60" s="212">
        <f t="shared" ref="D60:K60" si="22">D59+D52</f>
        <v>130267.44</v>
      </c>
      <c r="E60" s="213">
        <f t="shared" si="22"/>
        <v>65133.720000000008</v>
      </c>
      <c r="F60" s="213">
        <f t="shared" si="22"/>
        <v>43422.48</v>
      </c>
      <c r="G60" s="213">
        <f t="shared" si="22"/>
        <v>65133.720000000008</v>
      </c>
      <c r="H60" s="213">
        <f t="shared" si="22"/>
        <v>34737.983999999989</v>
      </c>
      <c r="I60" s="213">
        <f t="shared" si="22"/>
        <v>26053.487999999994</v>
      </c>
      <c r="J60" s="213">
        <f t="shared" si="22"/>
        <v>26053.487999999994</v>
      </c>
      <c r="K60" s="213">
        <f t="shared" si="22"/>
        <v>43422.48</v>
      </c>
    </row>
    <row r="61" spans="3:11" x14ac:dyDescent="0.2">
      <c r="C61" s="240" t="s">
        <v>39</v>
      </c>
      <c r="D61" s="212">
        <f t="shared" ref="D61:K61" si="23">D60+D52</f>
        <v>144741.6</v>
      </c>
      <c r="E61" s="213">
        <f t="shared" si="23"/>
        <v>72370.8</v>
      </c>
      <c r="F61" s="213">
        <f t="shared" si="23"/>
        <v>48247.200000000004</v>
      </c>
      <c r="G61" s="213">
        <f t="shared" si="23"/>
        <v>72370.8</v>
      </c>
      <c r="H61" s="213">
        <f t="shared" si="23"/>
        <v>38597.759999999987</v>
      </c>
      <c r="I61" s="213">
        <f t="shared" si="23"/>
        <v>28948.319999999992</v>
      </c>
      <c r="J61" s="213">
        <f t="shared" si="23"/>
        <v>28948.319999999992</v>
      </c>
      <c r="K61" s="213">
        <f t="shared" si="23"/>
        <v>48247.200000000004</v>
      </c>
    </row>
    <row r="62" spans="3:11" x14ac:dyDescent="0.2">
      <c r="C62" s="240" t="s">
        <v>40</v>
      </c>
      <c r="D62" s="212">
        <f t="shared" ref="D62:K62" si="24">D61*2</f>
        <v>289483.2</v>
      </c>
      <c r="E62" s="213">
        <f t="shared" si="24"/>
        <v>144741.6</v>
      </c>
      <c r="F62" s="213">
        <f t="shared" si="24"/>
        <v>96494.400000000009</v>
      </c>
      <c r="G62" s="213">
        <f t="shared" si="24"/>
        <v>144741.6</v>
      </c>
      <c r="H62" s="213">
        <f t="shared" si="24"/>
        <v>77195.519999999975</v>
      </c>
      <c r="I62" s="213">
        <f t="shared" si="24"/>
        <v>57896.639999999985</v>
      </c>
      <c r="J62" s="213">
        <f t="shared" si="24"/>
        <v>57896.639999999985</v>
      </c>
      <c r="K62" s="213">
        <f t="shared" si="24"/>
        <v>96494.400000000009</v>
      </c>
    </row>
    <row r="63" spans="3:11" ht="10.8" thickBot="1" x14ac:dyDescent="0.25">
      <c r="C63" s="245" t="s">
        <v>41</v>
      </c>
      <c r="D63" s="212">
        <f t="shared" ref="D63:K63" si="25">D62+D61</f>
        <v>434224.80000000005</v>
      </c>
      <c r="E63" s="213">
        <f t="shared" si="25"/>
        <v>217112.40000000002</v>
      </c>
      <c r="F63" s="213">
        <f t="shared" si="25"/>
        <v>144741.6</v>
      </c>
      <c r="G63" s="213">
        <f t="shared" si="25"/>
        <v>217112.40000000002</v>
      </c>
      <c r="H63" s="213">
        <f t="shared" si="25"/>
        <v>115793.27999999997</v>
      </c>
      <c r="I63" s="213">
        <f t="shared" si="25"/>
        <v>86844.959999999977</v>
      </c>
      <c r="J63" s="213">
        <f t="shared" si="25"/>
        <v>86844.959999999977</v>
      </c>
      <c r="K63" s="213">
        <f t="shared" si="25"/>
        <v>144741.6</v>
      </c>
    </row>
    <row r="64" spans="3:11" x14ac:dyDescent="0.2">
      <c r="H64" s="333"/>
      <c r="I64" s="333"/>
      <c r="J64" s="333"/>
      <c r="K64" s="333"/>
    </row>
    <row r="66" s="281" customFormat="1" x14ac:dyDescent="0.2"/>
    <row r="67" s="281" customFormat="1" x14ac:dyDescent="0.2"/>
    <row r="68" s="281" customFormat="1" x14ac:dyDescent="0.2"/>
    <row r="69" s="281" customFormat="1" x14ac:dyDescent="0.2"/>
    <row r="70" s="281" customFormat="1" x14ac:dyDescent="0.2"/>
    <row r="71" s="281" customFormat="1" x14ac:dyDescent="0.2"/>
    <row r="72" s="281" customFormat="1" x14ac:dyDescent="0.2"/>
    <row r="73" s="281" customFormat="1" x14ac:dyDescent="0.2"/>
    <row r="74" s="281" customFormat="1" x14ac:dyDescent="0.2"/>
    <row r="75" s="281" customFormat="1" x14ac:dyDescent="0.2"/>
    <row r="76" s="281" customFormat="1" x14ac:dyDescent="0.2"/>
    <row r="77" s="281" customFormat="1" x14ac:dyDescent="0.2"/>
    <row r="78" s="281" customFormat="1" x14ac:dyDescent="0.2"/>
    <row r="79" s="281" customFormat="1" x14ac:dyDescent="0.2"/>
    <row r="80" s="281" customFormat="1" x14ac:dyDescent="0.2"/>
    <row r="81" s="281" customFormat="1" x14ac:dyDescent="0.2"/>
    <row r="82" s="281" customFormat="1" x14ac:dyDescent="0.2"/>
    <row r="83" s="281" customFormat="1" x14ac:dyDescent="0.2"/>
    <row r="84" s="281" customFormat="1" x14ac:dyDescent="0.2"/>
    <row r="85" s="281" customFormat="1" x14ac:dyDescent="0.2"/>
    <row r="86" s="281" customFormat="1" x14ac:dyDescent="0.2"/>
    <row r="87" s="281" customFormat="1" x14ac:dyDescent="0.2"/>
    <row r="88" s="281" customFormat="1" x14ac:dyDescent="0.2"/>
    <row r="89" s="281" customFormat="1" x14ac:dyDescent="0.2"/>
    <row r="90" s="281" customFormat="1" x14ac:dyDescent="0.2"/>
    <row r="91" s="281" customFormat="1" x14ac:dyDescent="0.2"/>
    <row r="92" s="281" customFormat="1" x14ac:dyDescent="0.2"/>
    <row r="93" s="281" customFormat="1" x14ac:dyDescent="0.2"/>
    <row r="94" s="281" customFormat="1" x14ac:dyDescent="0.2"/>
    <row r="95" s="281" customFormat="1" x14ac:dyDescent="0.2"/>
    <row r="96" s="281" customFormat="1" x14ac:dyDescent="0.2"/>
    <row r="97" s="281" customFormat="1" x14ac:dyDescent="0.2"/>
    <row r="98" s="281" customFormat="1" x14ac:dyDescent="0.2"/>
    <row r="99" s="281" customFormat="1" x14ac:dyDescent="0.2"/>
    <row r="100" s="281" customFormat="1" x14ac:dyDescent="0.2"/>
    <row r="101" s="281" customFormat="1" x14ac:dyDescent="0.2"/>
    <row r="102" s="281" customFormat="1" x14ac:dyDescent="0.2"/>
    <row r="103" s="281" customFormat="1" x14ac:dyDescent="0.2"/>
    <row r="104" s="281" customFormat="1" x14ac:dyDescent="0.2"/>
    <row r="105" s="281" customFormat="1" x14ac:dyDescent="0.2"/>
    <row r="106" s="281" customFormat="1" x14ac:dyDescent="0.2"/>
    <row r="107" s="281" customFormat="1" x14ac:dyDescent="0.2"/>
    <row r="108" s="281" customFormat="1" x14ac:dyDescent="0.2"/>
    <row r="109" s="281" customFormat="1" x14ac:dyDescent="0.2"/>
    <row r="110" s="281" customFormat="1" x14ac:dyDescent="0.2"/>
  </sheetData>
  <conditionalFormatting sqref="D10:F26 H10:K26">
    <cfRule type="dataBar" priority="8">
      <dataBar>
        <cfvo type="min"/>
        <cfvo type="max"/>
        <color rgb="FFD6007B"/>
      </dataBar>
    </cfRule>
    <cfRule type="dataBar" priority="17">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fRule type="dataBar" priority="15">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fRule type="dataBar" priority="12">
      <dataBar>
        <cfvo type="min"/>
        <cfvo type="max"/>
        <color rgb="FFFF555A"/>
      </dataBar>
    </cfRule>
  </conditionalFormatting>
  <conditionalFormatting sqref="D47:K63">
    <cfRule type="dataBar" priority="9">
      <dataBar>
        <cfvo type="min"/>
        <cfvo type="max"/>
        <color rgb="FF638EC6"/>
      </dataBar>
    </cfRule>
  </conditionalFormatting>
  <conditionalFormatting sqref="D52:K68">
    <cfRule type="dataBar" priority="18">
      <dataBar>
        <cfvo type="min"/>
        <cfvo type="max"/>
        <color rgb="FF638EC6"/>
      </dataBar>
    </cfRule>
  </conditionalFormatting>
  <conditionalFormatting sqref="J45">
    <cfRule type="dataBar" priority="1">
      <dataBar>
        <cfvo type="min"/>
        <cfvo type="max"/>
        <color rgb="FF638EC6"/>
      </dataBar>
    </cfRule>
    <cfRule type="dataBar" priority="2">
      <dataBar>
        <cfvo type="min"/>
        <cfvo type="max"/>
        <color rgb="FFD6007B"/>
      </dataBar>
    </cfRule>
  </conditionalFormatting>
  <conditionalFormatting sqref="J50">
    <cfRule type="dataBar" priority="10">
      <dataBar>
        <cfvo type="min"/>
        <cfvo type="max"/>
        <color rgb="FF638EC6"/>
      </dataBar>
    </cfRule>
    <cfRule type="dataBar" priority="11">
      <dataBar>
        <cfvo type="min"/>
        <cfvo type="max"/>
        <color rgb="FFD6007B"/>
      </dataBar>
    </cfRule>
  </conditionalFormatting>
  <pageMargins left="0.7" right="0.7" top="0.75" bottom="0.75" header="0.3" footer="0.3"/>
  <drawing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Benin</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109</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75.751482859153512</v>
      </c>
      <c r="F5" s="15">
        <f>E5*14</f>
        <v>1060.5207600281492</v>
      </c>
      <c r="G5" s="16">
        <v>1</v>
      </c>
      <c r="H5" s="15">
        <f>F5*30</f>
        <v>31815.622800844474</v>
      </c>
      <c r="I5" s="17">
        <f>E26</f>
        <v>12726.24912033779</v>
      </c>
      <c r="J5" s="18">
        <f>F26</f>
        <v>19089.373680506684</v>
      </c>
      <c r="K5" s="19"/>
    </row>
    <row r="6" spans="1:11" ht="13.2" x14ac:dyDescent="0.25">
      <c r="A6" s="151" t="s">
        <v>9</v>
      </c>
      <c r="B6" s="159">
        <f>D5*C6</f>
        <v>107.64285714285714</v>
      </c>
      <c r="C6" s="233">
        <f>B7/C7</f>
        <v>107.64285714285714</v>
      </c>
      <c r="D6" s="20" t="s">
        <v>10</v>
      </c>
      <c r="E6" s="21"/>
      <c r="F6" s="21"/>
      <c r="G6" s="22">
        <v>39706</v>
      </c>
      <c r="H6" s="23" t="s">
        <v>11</v>
      </c>
      <c r="I6" s="24" t="s">
        <v>12</v>
      </c>
      <c r="J6" s="24" t="s">
        <v>13</v>
      </c>
      <c r="K6" s="25"/>
    </row>
    <row r="7" spans="1:11" ht="14.4" x14ac:dyDescent="0.3">
      <c r="A7" s="162" t="s">
        <v>14</v>
      </c>
      <c r="B7" s="26">
        <v>1507</v>
      </c>
      <c r="C7" s="27">
        <v>14</v>
      </c>
      <c r="D7"/>
      <c r="E7" s="28"/>
      <c r="F7"/>
      <c r="G7" s="29">
        <v>1.421</v>
      </c>
      <c r="H7"/>
      <c r="I7" s="30"/>
      <c r="J7"/>
      <c r="K7" s="31"/>
    </row>
    <row r="8" spans="1:11" ht="13.8" thickBot="1" x14ac:dyDescent="0.3">
      <c r="A8" s="150" t="s">
        <v>15</v>
      </c>
      <c r="B8" s="32">
        <f>B7*C8</f>
        <v>45210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75.751482859153512</v>
      </c>
      <c r="E10" s="39">
        <f>D10/100*40</f>
        <v>30.300593143661402</v>
      </c>
      <c r="F10" s="153">
        <f>D10/100*60</f>
        <v>45.450889715492103</v>
      </c>
      <c r="G10" s="155" t="s">
        <v>25</v>
      </c>
      <c r="H10" s="144">
        <f>E10/100*35</f>
        <v>10.60520760028149</v>
      </c>
      <c r="I10" s="39">
        <f>E10/100*10</f>
        <v>3.0300593143661403</v>
      </c>
      <c r="J10" s="39">
        <f>E10/100*10</f>
        <v>3.0300593143661403</v>
      </c>
      <c r="K10" s="39">
        <f>E10/100*45</f>
        <v>13.635266914647632</v>
      </c>
    </row>
    <row r="11" spans="1:11" x14ac:dyDescent="0.2">
      <c r="B11" s="19"/>
      <c r="C11" s="149" t="s">
        <v>26</v>
      </c>
      <c r="D11" s="144">
        <f>D10*2</f>
        <v>151.50296571830702</v>
      </c>
      <c r="E11" s="39">
        <f>E10*2</f>
        <v>60.601186287322804</v>
      </c>
      <c r="F11" s="153">
        <f>F10*2</f>
        <v>90.901779430984206</v>
      </c>
      <c r="G11" s="155" t="s">
        <v>26</v>
      </c>
      <c r="H11" s="144">
        <f>H10*2</f>
        <v>21.210415200562981</v>
      </c>
      <c r="I11" s="39">
        <f>I10*2</f>
        <v>6.0601186287322806</v>
      </c>
      <c r="J11" s="39">
        <f>J10*2</f>
        <v>6.0601186287322806</v>
      </c>
      <c r="K11" s="39">
        <f>K10*2</f>
        <v>27.270533829295264</v>
      </c>
    </row>
    <row r="12" spans="1:11" ht="14.4" x14ac:dyDescent="0.3">
      <c r="A12" s="145"/>
      <c r="B12" s="19"/>
      <c r="C12" s="149" t="s">
        <v>27</v>
      </c>
      <c r="D12" s="144">
        <f>D10*3</f>
        <v>227.25444857746055</v>
      </c>
      <c r="E12" s="39">
        <f>E10*3</f>
        <v>90.901779430984206</v>
      </c>
      <c r="F12" s="153">
        <f>F10*3</f>
        <v>136.3526691464763</v>
      </c>
      <c r="G12" s="155" t="s">
        <v>27</v>
      </c>
      <c r="H12" s="144">
        <f>H10*3</f>
        <v>31.815622800844473</v>
      </c>
      <c r="I12" s="39">
        <f>I10*3</f>
        <v>9.0901779430984213</v>
      </c>
      <c r="J12" s="39">
        <f>J10*3</f>
        <v>9.0901779430984213</v>
      </c>
      <c r="K12" s="39">
        <f>K10*3</f>
        <v>40.905800743942898</v>
      </c>
    </row>
    <row r="13" spans="1:11" x14ac:dyDescent="0.2">
      <c r="B13" s="19"/>
      <c r="C13" s="149" t="s">
        <v>28</v>
      </c>
      <c r="D13" s="144">
        <f>D10*6</f>
        <v>454.5088971549211</v>
      </c>
      <c r="E13" s="39">
        <f>E10*6</f>
        <v>181.80355886196841</v>
      </c>
      <c r="F13" s="153">
        <f>F10*6</f>
        <v>272.7053382929526</v>
      </c>
      <c r="G13" s="155" t="s">
        <v>28</v>
      </c>
      <c r="H13" s="144">
        <f>H10*6</f>
        <v>63.631245601688946</v>
      </c>
      <c r="I13" s="39">
        <f>I10*6</f>
        <v>18.180355886196843</v>
      </c>
      <c r="J13" s="39">
        <f>J10*6</f>
        <v>18.180355886196843</v>
      </c>
      <c r="K13" s="39">
        <f>K10*6</f>
        <v>81.811601487885795</v>
      </c>
    </row>
    <row r="14" spans="1:11" x14ac:dyDescent="0.2">
      <c r="A14" s="157"/>
      <c r="B14" s="147"/>
      <c r="C14" s="149" t="s">
        <v>29</v>
      </c>
      <c r="D14" s="144">
        <f>D10*12</f>
        <v>909.0177943098422</v>
      </c>
      <c r="E14" s="39">
        <f>E10*12</f>
        <v>363.60711772393682</v>
      </c>
      <c r="F14" s="153">
        <f>F10*12</f>
        <v>545.41067658590521</v>
      </c>
      <c r="G14" s="155" t="s">
        <v>29</v>
      </c>
      <c r="H14" s="144">
        <f>H10*12</f>
        <v>127.26249120337789</v>
      </c>
      <c r="I14" s="39">
        <f>I10*12</f>
        <v>36.360711772393685</v>
      </c>
      <c r="J14" s="39">
        <f>J10*12</f>
        <v>36.360711772393685</v>
      </c>
      <c r="K14" s="39">
        <f>K10*12</f>
        <v>163.62320297577159</v>
      </c>
    </row>
    <row r="15" spans="1:11" x14ac:dyDescent="0.2">
      <c r="A15" s="157"/>
      <c r="B15" s="158"/>
      <c r="C15" s="160" t="s">
        <v>30</v>
      </c>
      <c r="D15" s="156">
        <f>D10*14</f>
        <v>1060.5207600281492</v>
      </c>
      <c r="E15" s="41">
        <f>E10*14</f>
        <v>424.20830401125966</v>
      </c>
      <c r="F15" s="141">
        <f>F10*14</f>
        <v>636.31245601688943</v>
      </c>
      <c r="G15" s="143" t="s">
        <v>30</v>
      </c>
      <c r="H15" s="156">
        <f>H10*14</f>
        <v>148.47290640394087</v>
      </c>
      <c r="I15" s="41">
        <f>I10*14</f>
        <v>42.420830401125961</v>
      </c>
      <c r="J15" s="41">
        <f>J10*14</f>
        <v>42.420830401125961</v>
      </c>
      <c r="K15" s="41">
        <f>K10*14</f>
        <v>190.89373680506685</v>
      </c>
    </row>
    <row r="16" spans="1:11" x14ac:dyDescent="0.2">
      <c r="A16" s="157"/>
      <c r="B16" s="146"/>
      <c r="C16" s="149" t="s">
        <v>31</v>
      </c>
      <c r="D16" s="144">
        <f>D15*2</f>
        <v>2121.0415200562984</v>
      </c>
      <c r="E16" s="39">
        <f>E15*2</f>
        <v>848.41660802251931</v>
      </c>
      <c r="F16" s="153">
        <f>F15*2</f>
        <v>1272.6249120337789</v>
      </c>
      <c r="G16" s="155" t="s">
        <v>31</v>
      </c>
      <c r="H16" s="144">
        <f>H15*2</f>
        <v>296.94581280788174</v>
      </c>
      <c r="I16" s="39">
        <f>I15*2</f>
        <v>84.841660802251923</v>
      </c>
      <c r="J16" s="39">
        <f>J15*2</f>
        <v>84.841660802251923</v>
      </c>
      <c r="K16" s="39">
        <f>K15*2</f>
        <v>381.7874736101337</v>
      </c>
    </row>
    <row r="17" spans="1:11" x14ac:dyDescent="0.2">
      <c r="B17" s="19"/>
      <c r="C17" s="149" t="s">
        <v>32</v>
      </c>
      <c r="D17" s="144">
        <f>D16+D15</f>
        <v>3181.5622800844476</v>
      </c>
      <c r="E17" s="39">
        <f>E16+E15</f>
        <v>1272.6249120337789</v>
      </c>
      <c r="F17" s="153">
        <f>F16+F15</f>
        <v>1908.9373680506683</v>
      </c>
      <c r="G17" s="155" t="s">
        <v>32</v>
      </c>
      <c r="H17" s="144">
        <f>H16+H15</f>
        <v>445.41871921182258</v>
      </c>
      <c r="I17" s="39">
        <f>I16+I15</f>
        <v>127.26249120337789</v>
      </c>
      <c r="J17" s="39">
        <f>J16+J15</f>
        <v>127.26249120337789</v>
      </c>
      <c r="K17" s="39">
        <f>K16+K15</f>
        <v>572.68121041520055</v>
      </c>
    </row>
    <row r="18" spans="1:11" x14ac:dyDescent="0.2">
      <c r="A18" s="138"/>
      <c r="B18" s="19"/>
      <c r="C18" s="149" t="s">
        <v>33</v>
      </c>
      <c r="D18" s="144">
        <f>D16*2</f>
        <v>4242.0830401125968</v>
      </c>
      <c r="E18" s="39">
        <f>E16+E16</f>
        <v>1696.8332160450386</v>
      </c>
      <c r="F18" s="153">
        <f>F16+F16</f>
        <v>2545.2498240675577</v>
      </c>
      <c r="G18" s="155" t="s">
        <v>33</v>
      </c>
      <c r="H18" s="144">
        <f>H16+H16</f>
        <v>593.89162561576347</v>
      </c>
      <c r="I18" s="39">
        <f>I16+I16</f>
        <v>169.68332160450385</v>
      </c>
      <c r="J18" s="39">
        <f>J16+J16</f>
        <v>169.68332160450385</v>
      </c>
      <c r="K18" s="39">
        <f>K16+K16</f>
        <v>763.5749472202674</v>
      </c>
    </row>
    <row r="19" spans="1:11" x14ac:dyDescent="0.2">
      <c r="A19" s="138"/>
      <c r="B19" s="19"/>
      <c r="C19" s="149" t="s">
        <v>34</v>
      </c>
      <c r="D19" s="144">
        <f>D17+D16</f>
        <v>5302.603800140746</v>
      </c>
      <c r="E19" s="39">
        <f>E17+E16</f>
        <v>2121.0415200562984</v>
      </c>
      <c r="F19" s="153">
        <f>F16+F17</f>
        <v>3181.5622800844471</v>
      </c>
      <c r="G19" s="155" t="s">
        <v>34</v>
      </c>
      <c r="H19" s="144">
        <f>H17+H16</f>
        <v>742.36453201970426</v>
      </c>
      <c r="I19" s="39">
        <f>I16+I17</f>
        <v>212.10415200562983</v>
      </c>
      <c r="J19" s="39">
        <f>J16+J17</f>
        <v>212.10415200562983</v>
      </c>
      <c r="K19" s="39">
        <f>K18+K15</f>
        <v>954.46868402533426</v>
      </c>
    </row>
    <row r="20" spans="1:11" x14ac:dyDescent="0.2">
      <c r="A20" s="138"/>
      <c r="B20" s="19"/>
      <c r="C20" s="149" t="s">
        <v>35</v>
      </c>
      <c r="D20" s="144">
        <f>D17*2</f>
        <v>6363.1245601688952</v>
      </c>
      <c r="E20" s="39">
        <f>E17+E17</f>
        <v>2545.2498240675577</v>
      </c>
      <c r="F20" s="153">
        <f>F17+F17</f>
        <v>3817.8747361013366</v>
      </c>
      <c r="G20" s="155" t="s">
        <v>35</v>
      </c>
      <c r="H20" s="144">
        <f>H17+H17</f>
        <v>890.83743842364515</v>
      </c>
      <c r="I20" s="39">
        <f>I17+I17</f>
        <v>254.52498240675578</v>
      </c>
      <c r="J20" s="39">
        <f>J17+J17</f>
        <v>254.52498240675578</v>
      </c>
      <c r="K20" s="39">
        <f>K19+K15</f>
        <v>1145.3624208304011</v>
      </c>
    </row>
    <row r="21" spans="1:11" x14ac:dyDescent="0.2">
      <c r="A21" s="138"/>
      <c r="B21" s="19"/>
      <c r="C21" s="149" t="s">
        <v>36</v>
      </c>
      <c r="D21" s="144">
        <f>D18+D17</f>
        <v>7423.6453201970444</v>
      </c>
      <c r="E21" s="39">
        <f>E18+E17</f>
        <v>2969.4581280788175</v>
      </c>
      <c r="F21" s="153">
        <f>F18+F17</f>
        <v>4454.1871921182264</v>
      </c>
      <c r="G21" s="155" t="s">
        <v>36</v>
      </c>
      <c r="H21" s="144">
        <f>H17+H18</f>
        <v>1039.3103448275861</v>
      </c>
      <c r="I21" s="39">
        <f>I18+I17</f>
        <v>296.94581280788174</v>
      </c>
      <c r="J21" s="39">
        <f>J18+J17</f>
        <v>296.94581280788174</v>
      </c>
      <c r="K21" s="39">
        <f>K20+K15</f>
        <v>1336.2561576354678</v>
      </c>
    </row>
    <row r="22" spans="1:11" x14ac:dyDescent="0.2">
      <c r="A22" s="138"/>
      <c r="B22" s="19"/>
      <c r="C22" s="149" t="s">
        <v>37</v>
      </c>
      <c r="D22" s="144">
        <f>D18+D18</f>
        <v>8484.1660802251936</v>
      </c>
      <c r="E22" s="39">
        <f>E18+E18</f>
        <v>3393.6664320900773</v>
      </c>
      <c r="F22" s="153">
        <f>F18+F18</f>
        <v>5090.4996481351154</v>
      </c>
      <c r="G22" s="155" t="s">
        <v>37</v>
      </c>
      <c r="H22" s="144">
        <f>H18+H18</f>
        <v>1187.7832512315269</v>
      </c>
      <c r="I22" s="39">
        <f>I18+I18</f>
        <v>339.36664320900769</v>
      </c>
      <c r="J22" s="39">
        <f>J18+J18</f>
        <v>339.36664320900769</v>
      </c>
      <c r="K22" s="39">
        <f>K21+K15</f>
        <v>1527.1498944405348</v>
      </c>
    </row>
    <row r="23" spans="1:11" x14ac:dyDescent="0.2">
      <c r="A23" s="138"/>
      <c r="B23" s="19"/>
      <c r="C23" s="149" t="s">
        <v>38</v>
      </c>
      <c r="D23" s="144">
        <f>D18+D19</f>
        <v>9544.6868402533437</v>
      </c>
      <c r="E23" s="39">
        <f>E19+E18</f>
        <v>3817.874736101337</v>
      </c>
      <c r="F23" s="153">
        <f>F19+F18</f>
        <v>5726.8121041520044</v>
      </c>
      <c r="G23" s="155" t="s">
        <v>38</v>
      </c>
      <c r="H23" s="144">
        <f>H18+H19</f>
        <v>1336.2561576354678</v>
      </c>
      <c r="I23" s="39">
        <f>I19+I18</f>
        <v>381.7874736101337</v>
      </c>
      <c r="J23" s="39">
        <f>J19+J18</f>
        <v>381.7874736101337</v>
      </c>
      <c r="K23" s="39">
        <f>K22+K15</f>
        <v>1718.0436312456018</v>
      </c>
    </row>
    <row r="24" spans="1:11" x14ac:dyDescent="0.2">
      <c r="A24" s="138"/>
      <c r="B24" s="19"/>
      <c r="C24" s="149" t="s">
        <v>39</v>
      </c>
      <c r="D24" s="144">
        <f>D15*10</f>
        <v>10605.207600281492</v>
      </c>
      <c r="E24" s="39">
        <f>E19+E19</f>
        <v>4242.0830401125968</v>
      </c>
      <c r="F24" s="153">
        <f>F19+F19</f>
        <v>6363.1245601688943</v>
      </c>
      <c r="G24" s="155" t="s">
        <v>39</v>
      </c>
      <c r="H24" s="144">
        <f>H19+H19</f>
        <v>1484.7290640394085</v>
      </c>
      <c r="I24" s="39">
        <f>I19+I19</f>
        <v>424.20830401125966</v>
      </c>
      <c r="J24" s="39">
        <f>J19+J19</f>
        <v>424.20830401125966</v>
      </c>
      <c r="K24" s="39">
        <f>K23+K15</f>
        <v>1908.9373680506687</v>
      </c>
    </row>
    <row r="25" spans="1:11" x14ac:dyDescent="0.2">
      <c r="A25" s="138"/>
      <c r="B25" s="19"/>
      <c r="C25" s="149" t="s">
        <v>40</v>
      </c>
      <c r="D25" s="144">
        <f>D24*2</f>
        <v>21210.415200562984</v>
      </c>
      <c r="E25" s="39">
        <f>E24*2</f>
        <v>8484.1660802251936</v>
      </c>
      <c r="F25" s="153">
        <f>F24*2</f>
        <v>12726.249120337789</v>
      </c>
      <c r="G25" s="155" t="s">
        <v>40</v>
      </c>
      <c r="H25" s="144">
        <f>H24*2</f>
        <v>2969.458128078817</v>
      </c>
      <c r="I25" s="39">
        <f>I24*2</f>
        <v>848.41660802251931</v>
      </c>
      <c r="J25" s="39">
        <f>J24*2</f>
        <v>848.41660802251931</v>
      </c>
      <c r="K25" s="39">
        <f>K24*2</f>
        <v>3817.8747361013375</v>
      </c>
    </row>
    <row r="26" spans="1:11" ht="10.8" thickBot="1" x14ac:dyDescent="0.25">
      <c r="A26" s="138"/>
      <c r="B26" s="25"/>
      <c r="C26" s="148" t="s">
        <v>41</v>
      </c>
      <c r="D26" s="144">
        <f>D25+D24</f>
        <v>31815.622800844474</v>
      </c>
      <c r="E26" s="39">
        <f>E25+E24</f>
        <v>12726.24912033779</v>
      </c>
      <c r="F26" s="153">
        <f>F25+F24</f>
        <v>19089.373680506684</v>
      </c>
      <c r="G26" s="154" t="s">
        <v>41</v>
      </c>
      <c r="H26" s="144">
        <f>H25+H24</f>
        <v>4454.1871921182255</v>
      </c>
      <c r="I26" s="39">
        <f>I25+I24</f>
        <v>1272.6249120337789</v>
      </c>
      <c r="J26" s="39">
        <f>J25+J24</f>
        <v>1272.6249120337789</v>
      </c>
      <c r="K26" s="39">
        <f>K25+K24</f>
        <v>5726.8121041520062</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31815.622800844474</v>
      </c>
      <c r="D29" s="51">
        <f>C29/100*4</f>
        <v>1272.6249120337789</v>
      </c>
      <c r="E29" s="51">
        <f>C29/100*5</f>
        <v>1590.7811400422236</v>
      </c>
      <c r="F29" s="51">
        <f>C29/100*6</f>
        <v>1908.9373680506683</v>
      </c>
      <c r="G29" s="51">
        <f>C29/100*7</f>
        <v>2227.0935960591132</v>
      </c>
      <c r="H29" s="51">
        <f>C29/100*8</f>
        <v>2545.2498240675577</v>
      </c>
      <c r="I29" s="51">
        <f>C29/100*9</f>
        <v>2863.4060520760022</v>
      </c>
      <c r="J29" s="51">
        <f>C29/100*10</f>
        <v>3181.5622800844471</v>
      </c>
      <c r="K29" s="52"/>
    </row>
    <row r="30" spans="1:11" x14ac:dyDescent="0.2">
      <c r="A30" s="19"/>
      <c r="B30" s="53" t="s">
        <v>45</v>
      </c>
      <c r="C30" s="54" t="s">
        <v>46</v>
      </c>
      <c r="D30" s="55">
        <f>D15</f>
        <v>1060.5207600281492</v>
      </c>
      <c r="E30" s="55">
        <f>D15</f>
        <v>1060.5207600281492</v>
      </c>
      <c r="F30" s="55">
        <f>D15</f>
        <v>1060.5207600281492</v>
      </c>
      <c r="G30" s="55">
        <f>D15</f>
        <v>1060.5207600281492</v>
      </c>
      <c r="H30" s="55">
        <f>D15</f>
        <v>1060.5207600281492</v>
      </c>
      <c r="I30" s="55">
        <f>D15</f>
        <v>1060.5207600281492</v>
      </c>
      <c r="J30" s="55">
        <f>D15</f>
        <v>1060.5207600281492</v>
      </c>
      <c r="K30" s="52"/>
    </row>
    <row r="31" spans="1:11" x14ac:dyDescent="0.2">
      <c r="A31" s="19"/>
      <c r="B31" s="53" t="s">
        <v>47</v>
      </c>
      <c r="C31" s="56" t="s">
        <v>48</v>
      </c>
      <c r="D31" s="51">
        <f t="shared" ref="D31:J31" si="0">D29-D30</f>
        <v>212.10415200562966</v>
      </c>
      <c r="E31" s="51">
        <f t="shared" si="0"/>
        <v>530.26038001407437</v>
      </c>
      <c r="F31" s="51">
        <f t="shared" si="0"/>
        <v>848.41660802251909</v>
      </c>
      <c r="G31" s="51">
        <f t="shared" si="0"/>
        <v>1166.572836030964</v>
      </c>
      <c r="H31" s="51">
        <f t="shared" si="0"/>
        <v>1484.7290640394085</v>
      </c>
      <c r="I31" s="51">
        <f t="shared" si="0"/>
        <v>1802.885292047853</v>
      </c>
      <c r="J31" s="51">
        <f t="shared" si="0"/>
        <v>2121.0415200562979</v>
      </c>
      <c r="K31" s="52"/>
    </row>
    <row r="32" spans="1:11" ht="10.8" thickBot="1" x14ac:dyDescent="0.25">
      <c r="A32" s="19"/>
      <c r="B32" s="57"/>
      <c r="C32" s="453" t="s">
        <v>161</v>
      </c>
      <c r="D32" s="58">
        <f t="shared" ref="D32:J32" si="1">D31/100*10</f>
        <v>21.210415200562966</v>
      </c>
      <c r="E32" s="58">
        <f t="shared" si="1"/>
        <v>53.026038001407436</v>
      </c>
      <c r="F32" s="58">
        <f t="shared" si="1"/>
        <v>84.841660802251909</v>
      </c>
      <c r="G32" s="58">
        <f t="shared" si="1"/>
        <v>116.6572836030964</v>
      </c>
      <c r="H32" s="58">
        <f t="shared" si="1"/>
        <v>148.47290640394084</v>
      </c>
      <c r="I32" s="58">
        <f t="shared" si="1"/>
        <v>180.28852920478531</v>
      </c>
      <c r="J32" s="58">
        <f t="shared" si="1"/>
        <v>212.1041520056298</v>
      </c>
      <c r="K32" s="59"/>
    </row>
    <row r="33" spans="1:11" x14ac:dyDescent="0.2">
      <c r="A33" s="19"/>
      <c r="B33" s="60" t="s">
        <v>50</v>
      </c>
      <c r="C33" s="61" t="s">
        <v>51</v>
      </c>
      <c r="D33" s="62">
        <f t="shared" ref="D33:J36" si="2">D29*30</f>
        <v>38178.747361013367</v>
      </c>
      <c r="E33" s="62">
        <f t="shared" si="2"/>
        <v>47723.434201266704</v>
      </c>
      <c r="F33" s="62">
        <f t="shared" si="2"/>
        <v>57268.121041520048</v>
      </c>
      <c r="G33" s="62">
        <f t="shared" si="2"/>
        <v>66812.807881773391</v>
      </c>
      <c r="H33" s="62">
        <f t="shared" si="2"/>
        <v>76357.494722026735</v>
      </c>
      <c r="I33" s="62">
        <f t="shared" si="2"/>
        <v>85902.181562280064</v>
      </c>
      <c r="J33" s="63">
        <f t="shared" si="2"/>
        <v>95446.868402533408</v>
      </c>
      <c r="K33" s="64"/>
    </row>
    <row r="34" spans="1:11" x14ac:dyDescent="0.2">
      <c r="A34" s="19"/>
      <c r="B34" s="65" t="s">
        <v>50</v>
      </c>
      <c r="C34" s="66" t="s">
        <v>52</v>
      </c>
      <c r="D34" s="67">
        <f t="shared" si="2"/>
        <v>31815.622800844474</v>
      </c>
      <c r="E34" s="67">
        <f t="shared" si="2"/>
        <v>31815.622800844474</v>
      </c>
      <c r="F34" s="67">
        <f t="shared" si="2"/>
        <v>31815.622800844474</v>
      </c>
      <c r="G34" s="67">
        <f t="shared" si="2"/>
        <v>31815.622800844474</v>
      </c>
      <c r="H34" s="67">
        <f t="shared" si="2"/>
        <v>31815.622800844474</v>
      </c>
      <c r="I34" s="67">
        <f t="shared" si="2"/>
        <v>31815.622800844474</v>
      </c>
      <c r="J34" s="68">
        <f t="shared" si="2"/>
        <v>31815.622800844474</v>
      </c>
      <c r="K34" s="69"/>
    </row>
    <row r="35" spans="1:11" x14ac:dyDescent="0.2">
      <c r="A35" s="19"/>
      <c r="B35" s="70" t="s">
        <v>50</v>
      </c>
      <c r="C35" s="71" t="s">
        <v>53</v>
      </c>
      <c r="D35" s="72">
        <f t="shared" si="2"/>
        <v>6363.1245601688897</v>
      </c>
      <c r="E35" s="72">
        <f t="shared" si="2"/>
        <v>15907.811400422232</v>
      </c>
      <c r="F35" s="72">
        <f t="shared" si="2"/>
        <v>25452.498240675573</v>
      </c>
      <c r="G35" s="72">
        <f t="shared" si="2"/>
        <v>34997.185080928917</v>
      </c>
      <c r="H35" s="72">
        <f t="shared" si="2"/>
        <v>44541.871921182254</v>
      </c>
      <c r="I35" s="72">
        <f t="shared" si="2"/>
        <v>54086.55876143559</v>
      </c>
      <c r="J35" s="73">
        <f t="shared" si="2"/>
        <v>63631.245601688941</v>
      </c>
      <c r="K35" s="74"/>
    </row>
    <row r="36" spans="1:11" ht="10.8" thickBot="1" x14ac:dyDescent="0.25">
      <c r="A36" s="19"/>
      <c r="B36" s="75" t="s">
        <v>50</v>
      </c>
      <c r="C36" s="76" t="s">
        <v>49</v>
      </c>
      <c r="D36" s="77">
        <f t="shared" si="2"/>
        <v>636.31245601688897</v>
      </c>
      <c r="E36" s="77">
        <f t="shared" si="2"/>
        <v>1590.7811400422231</v>
      </c>
      <c r="F36" s="77">
        <f t="shared" si="2"/>
        <v>2545.2498240675573</v>
      </c>
      <c r="G36" s="77">
        <f t="shared" si="2"/>
        <v>3499.7185080928921</v>
      </c>
      <c r="H36" s="77">
        <f t="shared" si="2"/>
        <v>4454.1871921182255</v>
      </c>
      <c r="I36" s="77">
        <f t="shared" si="2"/>
        <v>5408.655876143559</v>
      </c>
      <c r="J36" s="77">
        <f t="shared" si="2"/>
        <v>6363.1245601688943</v>
      </c>
      <c r="K36" s="78"/>
    </row>
    <row r="37" spans="1:11" x14ac:dyDescent="0.2">
      <c r="A37" s="6"/>
      <c r="B37" s="79"/>
      <c r="C37" s="80" t="s">
        <v>54</v>
      </c>
      <c r="D37" s="81">
        <f t="shared" ref="D37:J37" si="3">D31</f>
        <v>212.10415200562966</v>
      </c>
      <c r="E37" s="81">
        <f t="shared" si="3"/>
        <v>530.26038001407437</v>
      </c>
      <c r="F37" s="81">
        <f t="shared" si="3"/>
        <v>848.41660802251909</v>
      </c>
      <c r="G37" s="81">
        <f t="shared" si="3"/>
        <v>1166.572836030964</v>
      </c>
      <c r="H37" s="81">
        <f t="shared" si="3"/>
        <v>1484.7290640394085</v>
      </c>
      <c r="I37" s="81">
        <f t="shared" si="3"/>
        <v>1802.885292047853</v>
      </c>
      <c r="J37" s="81">
        <f t="shared" si="3"/>
        <v>2121.0415200562979</v>
      </c>
      <c r="K37" s="82"/>
    </row>
    <row r="38" spans="1:11" ht="11.4" x14ac:dyDescent="0.2">
      <c r="A38" s="11"/>
      <c r="B38" s="83"/>
      <c r="C38" s="84" t="s">
        <v>55</v>
      </c>
      <c r="D38" s="85">
        <f t="shared" ref="D38:J38" si="4">D37/100*20</f>
        <v>42.420830401125933</v>
      </c>
      <c r="E38" s="86">
        <f t="shared" si="4"/>
        <v>106.05207600281487</v>
      </c>
      <c r="F38" s="86">
        <f t="shared" si="4"/>
        <v>169.68332160450382</v>
      </c>
      <c r="G38" s="86">
        <f t="shared" si="4"/>
        <v>233.31456720619281</v>
      </c>
      <c r="H38" s="86">
        <f t="shared" si="4"/>
        <v>296.94581280788168</v>
      </c>
      <c r="I38" s="86">
        <f t="shared" si="4"/>
        <v>360.57705840957061</v>
      </c>
      <c r="J38" s="86">
        <f t="shared" si="4"/>
        <v>424.2083040112596</v>
      </c>
      <c r="K38" s="82"/>
    </row>
    <row r="39" spans="1:11" ht="13.2" x14ac:dyDescent="0.25">
      <c r="A39" s="19"/>
      <c r="B39" s="87"/>
      <c r="C39" s="88" t="s">
        <v>56</v>
      </c>
      <c r="D39" s="85">
        <f t="shared" ref="D39:J39" si="5">D37/100*40</f>
        <v>84.841660802251866</v>
      </c>
      <c r="E39" s="86">
        <f t="shared" si="5"/>
        <v>212.10415200562974</v>
      </c>
      <c r="F39" s="86">
        <f t="shared" si="5"/>
        <v>339.36664320900763</v>
      </c>
      <c r="G39" s="86">
        <f t="shared" si="5"/>
        <v>466.62913441238561</v>
      </c>
      <c r="H39" s="86">
        <f t="shared" si="5"/>
        <v>593.89162561576336</v>
      </c>
      <c r="I39" s="86">
        <f t="shared" si="5"/>
        <v>721.15411681914122</v>
      </c>
      <c r="J39" s="86">
        <f t="shared" si="5"/>
        <v>848.4166080225192</v>
      </c>
      <c r="K39" s="82"/>
    </row>
    <row r="40" spans="1:11" ht="11.4" x14ac:dyDescent="0.2">
      <c r="A40" s="19"/>
      <c r="B40" s="89"/>
      <c r="C40" s="84" t="s">
        <v>57</v>
      </c>
      <c r="D40" s="85">
        <f t="shared" ref="D40:J40" si="6">D37/100*40</f>
        <v>84.841660802251866</v>
      </c>
      <c r="E40" s="86">
        <f t="shared" si="6"/>
        <v>212.10415200562974</v>
      </c>
      <c r="F40" s="86">
        <f t="shared" si="6"/>
        <v>339.36664320900763</v>
      </c>
      <c r="G40" s="86">
        <f t="shared" si="6"/>
        <v>466.62913441238561</v>
      </c>
      <c r="H40" s="86">
        <f t="shared" si="6"/>
        <v>593.89162561576336</v>
      </c>
      <c r="I40" s="86">
        <f t="shared" si="6"/>
        <v>721.15411681914122</v>
      </c>
      <c r="J40" s="86">
        <f t="shared" si="6"/>
        <v>848.4166080225192</v>
      </c>
      <c r="K40" s="82"/>
    </row>
    <row r="41" spans="1:11" s="96" customFormat="1" ht="11.4" x14ac:dyDescent="0.2">
      <c r="A41" s="90"/>
      <c r="B41" s="91"/>
      <c r="C41" s="92" t="s">
        <v>58</v>
      </c>
      <c r="D41" s="93">
        <f>D37/100*4</f>
        <v>8.4841660802251866</v>
      </c>
      <c r="E41" s="94">
        <f>E37/100*5</f>
        <v>26.513019000703718</v>
      </c>
      <c r="F41" s="94">
        <f>F37/100*6</f>
        <v>50.904996481351141</v>
      </c>
      <c r="G41" s="94">
        <f>F37/100*7</f>
        <v>59.389162561576327</v>
      </c>
      <c r="H41" s="94">
        <f>F37/100*8</f>
        <v>67.873328641801521</v>
      </c>
      <c r="I41" s="94">
        <f>F37/100*9</f>
        <v>76.357494722026715</v>
      </c>
      <c r="J41" s="94">
        <f>F37/100*10</f>
        <v>84.841660802251909</v>
      </c>
      <c r="K41" s="95"/>
    </row>
    <row r="42" spans="1:11" ht="11.4" x14ac:dyDescent="0.2">
      <c r="A42" s="19"/>
      <c r="B42" s="89"/>
      <c r="C42" s="97" t="s">
        <v>59</v>
      </c>
      <c r="D42" s="98">
        <f t="shared" ref="D42:J42" si="7">D37+D41</f>
        <v>220.58831808585484</v>
      </c>
      <c r="E42" s="99">
        <f t="shared" si="7"/>
        <v>556.77339901477808</v>
      </c>
      <c r="F42" s="99">
        <f t="shared" si="7"/>
        <v>899.32160450387028</v>
      </c>
      <c r="G42" s="99">
        <f t="shared" si="7"/>
        <v>1225.9619985925403</v>
      </c>
      <c r="H42" s="99">
        <f t="shared" si="7"/>
        <v>1552.6023926812099</v>
      </c>
      <c r="I42" s="99">
        <f t="shared" si="7"/>
        <v>1879.2427867698798</v>
      </c>
      <c r="J42" s="99">
        <f t="shared" si="7"/>
        <v>2205.8831808585501</v>
      </c>
      <c r="K42" s="100"/>
    </row>
    <row r="43" spans="1:11" ht="11.4" x14ac:dyDescent="0.2">
      <c r="A43" s="19"/>
      <c r="B43" s="101"/>
      <c r="C43" s="102" t="s">
        <v>60</v>
      </c>
      <c r="D43" s="103">
        <f>D35*D28</f>
        <v>254.52498240675558</v>
      </c>
      <c r="E43" s="103">
        <f t="shared" ref="E43:J43" si="8">E35*E28</f>
        <v>795.39057002111167</v>
      </c>
      <c r="F43" s="103">
        <f t="shared" si="8"/>
        <v>1527.1498944405344</v>
      </c>
      <c r="G43" s="103">
        <f t="shared" si="8"/>
        <v>2449.8029556650245</v>
      </c>
      <c r="H43" s="103">
        <f t="shared" si="8"/>
        <v>3563.3497536945802</v>
      </c>
      <c r="I43" s="103">
        <f t="shared" si="8"/>
        <v>4867.7902885292033</v>
      </c>
      <c r="J43" s="103">
        <f t="shared" si="8"/>
        <v>6363.1245601688943</v>
      </c>
      <c r="K43" s="104"/>
    </row>
    <row r="44" spans="1:11" ht="11.4" x14ac:dyDescent="0.2">
      <c r="A44" s="19"/>
      <c r="B44" s="101"/>
      <c r="C44" s="102" t="s">
        <v>61</v>
      </c>
      <c r="D44" s="105">
        <f>D35+D43</f>
        <v>6617.6495425756457</v>
      </c>
      <c r="E44" s="105">
        <f t="shared" ref="E44:J44" si="9">E35+E43</f>
        <v>16703.201970443344</v>
      </c>
      <c r="F44" s="105">
        <f t="shared" si="9"/>
        <v>26979.648135116109</v>
      </c>
      <c r="G44" s="105">
        <f t="shared" si="9"/>
        <v>37446.988036593939</v>
      </c>
      <c r="H44" s="105">
        <f t="shared" si="9"/>
        <v>48105.221674876833</v>
      </c>
      <c r="I44" s="105">
        <f t="shared" si="9"/>
        <v>58954.349049964796</v>
      </c>
      <c r="J44" s="105">
        <f t="shared" si="9"/>
        <v>69994.370161857834</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75.751482859153512</v>
      </c>
      <c r="F46" s="114">
        <f>E46*C7</f>
        <v>1060.5207600281492</v>
      </c>
      <c r="G46" s="115"/>
      <c r="H46" s="114">
        <f>F46*C8</f>
        <v>31815.622800844474</v>
      </c>
      <c r="I46" s="116">
        <f>E26</f>
        <v>12726.24912033779</v>
      </c>
      <c r="J46" s="117">
        <f>F26</f>
        <v>19089.373680506684</v>
      </c>
      <c r="K46" s="19"/>
    </row>
    <row r="47" spans="1:11" ht="13.8" thickBot="1" x14ac:dyDescent="0.3">
      <c r="A47" s="118" t="str">
        <f t="shared" ref="A47:B49" si="10">A6</f>
        <v>Per Month /US$</v>
      </c>
      <c r="B47" s="119">
        <f t="shared" si="10"/>
        <v>107.64285714285714</v>
      </c>
      <c r="C47" s="27">
        <v>1</v>
      </c>
      <c r="D47" s="120"/>
      <c r="E47" s="121"/>
      <c r="F47" s="121"/>
      <c r="G47" s="122"/>
      <c r="H47" s="123" t="s">
        <v>11</v>
      </c>
      <c r="I47" s="124" t="s">
        <v>20</v>
      </c>
      <c r="J47" s="124" t="s">
        <v>13</v>
      </c>
      <c r="K47" s="25"/>
    </row>
    <row r="48" spans="1:11" ht="13.8" thickBot="1" x14ac:dyDescent="0.3">
      <c r="A48" s="118" t="str">
        <f t="shared" si="10"/>
        <v>Per Year /US$</v>
      </c>
      <c r="B48" s="119">
        <f t="shared" si="10"/>
        <v>1507</v>
      </c>
      <c r="C48" s="27">
        <v>14</v>
      </c>
      <c r="D48" s="125"/>
      <c r="E48" s="126"/>
      <c r="F48" s="126"/>
      <c r="G48" s="126"/>
      <c r="H48" s="127"/>
      <c r="I48" s="127"/>
      <c r="J48" s="127"/>
      <c r="K48" s="44"/>
    </row>
    <row r="49" spans="1:11" ht="13.8" thickBot="1" x14ac:dyDescent="0.3">
      <c r="A49" s="118" t="str">
        <f t="shared" si="10"/>
        <v>Per 30 Years /US$</v>
      </c>
      <c r="B49" s="119">
        <f t="shared" si="10"/>
        <v>45210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45.450889715492103</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13.635266914647632</v>
      </c>
      <c r="E52" s="39">
        <f>F10/100*15</f>
        <v>6.817633457323816</v>
      </c>
      <c r="F52" s="39">
        <f>F10/100*10</f>
        <v>4.5450889715492107</v>
      </c>
      <c r="G52" s="39">
        <f>F10/100*15</f>
        <v>6.817633457323816</v>
      </c>
      <c r="H52" s="39">
        <f>F10/100*8</f>
        <v>3.6360711772393683</v>
      </c>
      <c r="I52" s="39">
        <f>F10/100*6</f>
        <v>2.727053382929526</v>
      </c>
      <c r="J52" s="39">
        <f>F10/100*6</f>
        <v>2.727053382929526</v>
      </c>
      <c r="K52" s="39">
        <f>F10/100*10</f>
        <v>4.5450889715492107</v>
      </c>
    </row>
    <row r="53" spans="1:11" x14ac:dyDescent="0.2">
      <c r="A53" s="138"/>
      <c r="B53" s="139"/>
      <c r="C53" s="38" t="s">
        <v>26</v>
      </c>
      <c r="D53" s="39">
        <f t="shared" ref="D53:K53" si="11">D52*2</f>
        <v>27.270533829295264</v>
      </c>
      <c r="E53" s="39">
        <f t="shared" si="11"/>
        <v>13.635266914647632</v>
      </c>
      <c r="F53" s="39">
        <f t="shared" si="11"/>
        <v>9.0901779430984213</v>
      </c>
      <c r="G53" s="39">
        <f t="shared" si="11"/>
        <v>13.635266914647632</v>
      </c>
      <c r="H53" s="39">
        <f t="shared" si="11"/>
        <v>7.2721423544787367</v>
      </c>
      <c r="I53" s="39">
        <f t="shared" si="11"/>
        <v>5.4541067658590521</v>
      </c>
      <c r="J53" s="39">
        <f t="shared" si="11"/>
        <v>5.4541067658590521</v>
      </c>
      <c r="K53" s="39">
        <f t="shared" si="11"/>
        <v>9.0901779430984213</v>
      </c>
    </row>
    <row r="54" spans="1:11" x14ac:dyDescent="0.2">
      <c r="A54" s="138"/>
      <c r="B54" s="139"/>
      <c r="C54" s="38" t="s">
        <v>27</v>
      </c>
      <c r="D54" s="39">
        <f t="shared" ref="D54:K54" si="12">D52*3</f>
        <v>40.905800743942898</v>
      </c>
      <c r="E54" s="39">
        <f t="shared" si="12"/>
        <v>20.452900371971449</v>
      </c>
      <c r="F54" s="39">
        <f t="shared" si="12"/>
        <v>13.635266914647632</v>
      </c>
      <c r="G54" s="39">
        <f t="shared" si="12"/>
        <v>20.452900371971449</v>
      </c>
      <c r="H54" s="39">
        <f t="shared" si="12"/>
        <v>10.908213531718104</v>
      </c>
      <c r="I54" s="39">
        <f t="shared" si="12"/>
        <v>8.1811601487885781</v>
      </c>
      <c r="J54" s="39">
        <f t="shared" si="12"/>
        <v>8.1811601487885781</v>
      </c>
      <c r="K54" s="39">
        <f t="shared" si="12"/>
        <v>13.635266914647632</v>
      </c>
    </row>
    <row r="55" spans="1:11" x14ac:dyDescent="0.2">
      <c r="A55" s="138"/>
      <c r="B55" s="139"/>
      <c r="C55" s="38" t="s">
        <v>28</v>
      </c>
      <c r="D55" s="39">
        <f t="shared" ref="D55:K55" si="13">D52*6</f>
        <v>81.811601487885795</v>
      </c>
      <c r="E55" s="39">
        <f t="shared" si="13"/>
        <v>40.905800743942898</v>
      </c>
      <c r="F55" s="39">
        <f t="shared" si="13"/>
        <v>27.270533829295264</v>
      </c>
      <c r="G55" s="39">
        <f t="shared" si="13"/>
        <v>40.905800743942898</v>
      </c>
      <c r="H55" s="39">
        <f t="shared" si="13"/>
        <v>21.816427063436208</v>
      </c>
      <c r="I55" s="39">
        <f t="shared" si="13"/>
        <v>16.362320297577156</v>
      </c>
      <c r="J55" s="39">
        <f t="shared" si="13"/>
        <v>16.362320297577156</v>
      </c>
      <c r="K55" s="39">
        <f t="shared" si="13"/>
        <v>27.270533829295264</v>
      </c>
    </row>
    <row r="56" spans="1:11" x14ac:dyDescent="0.2">
      <c r="A56" s="138"/>
      <c r="B56" s="139"/>
      <c r="C56" s="38" t="s">
        <v>29</v>
      </c>
      <c r="D56" s="39">
        <f t="shared" ref="D56:K56" si="14">D52*12</f>
        <v>163.62320297577159</v>
      </c>
      <c r="E56" s="39">
        <f t="shared" si="14"/>
        <v>81.811601487885795</v>
      </c>
      <c r="F56" s="39">
        <f t="shared" si="14"/>
        <v>54.541067658590528</v>
      </c>
      <c r="G56" s="39">
        <f t="shared" si="14"/>
        <v>81.811601487885795</v>
      </c>
      <c r="H56" s="39">
        <f t="shared" si="14"/>
        <v>43.632854126872417</v>
      </c>
      <c r="I56" s="39">
        <f t="shared" si="14"/>
        <v>32.724640595154312</v>
      </c>
      <c r="J56" s="39">
        <f t="shared" si="14"/>
        <v>32.724640595154312</v>
      </c>
      <c r="K56" s="39">
        <f t="shared" si="14"/>
        <v>54.541067658590528</v>
      </c>
    </row>
    <row r="57" spans="1:11" x14ac:dyDescent="0.2">
      <c r="A57" s="138"/>
      <c r="B57" s="139"/>
      <c r="C57" s="40" t="s">
        <v>30</v>
      </c>
      <c r="D57" s="140">
        <f t="shared" ref="D57:K57" si="15">D52*14</f>
        <v>190.89373680506685</v>
      </c>
      <c r="E57" s="140">
        <f t="shared" si="15"/>
        <v>95.446868402533426</v>
      </c>
      <c r="F57" s="140">
        <f t="shared" si="15"/>
        <v>63.631245601688946</v>
      </c>
      <c r="G57" s="140">
        <f t="shared" si="15"/>
        <v>95.446868402533426</v>
      </c>
      <c r="H57" s="140">
        <f t="shared" si="15"/>
        <v>50.904996481351155</v>
      </c>
      <c r="I57" s="140">
        <f t="shared" si="15"/>
        <v>38.178747361013365</v>
      </c>
      <c r="J57" s="140">
        <f t="shared" si="15"/>
        <v>38.178747361013365</v>
      </c>
      <c r="K57" s="140">
        <f t="shared" si="15"/>
        <v>63.631245601688946</v>
      </c>
    </row>
    <row r="58" spans="1:11" x14ac:dyDescent="0.2">
      <c r="A58" s="138"/>
      <c r="B58" s="139"/>
      <c r="C58" s="38" t="s">
        <v>31</v>
      </c>
      <c r="D58" s="39">
        <f t="shared" ref="D58:K58" si="16">D57*2</f>
        <v>381.7874736101337</v>
      </c>
      <c r="E58" s="39">
        <f t="shared" si="16"/>
        <v>190.89373680506685</v>
      </c>
      <c r="F58" s="39">
        <f t="shared" si="16"/>
        <v>127.26249120337789</v>
      </c>
      <c r="G58" s="39">
        <f t="shared" si="16"/>
        <v>190.89373680506685</v>
      </c>
      <c r="H58" s="39">
        <f t="shared" si="16"/>
        <v>101.80999296270231</v>
      </c>
      <c r="I58" s="39">
        <f t="shared" si="16"/>
        <v>76.357494722026729</v>
      </c>
      <c r="J58" s="39">
        <f t="shared" si="16"/>
        <v>76.357494722026729</v>
      </c>
      <c r="K58" s="39">
        <f t="shared" si="16"/>
        <v>127.26249120337789</v>
      </c>
    </row>
    <row r="59" spans="1:11" x14ac:dyDescent="0.2">
      <c r="A59" s="138"/>
      <c r="B59" s="139"/>
      <c r="C59" s="38" t="s">
        <v>32</v>
      </c>
      <c r="D59" s="39">
        <f t="shared" ref="D59:K59" si="17">D58+D57</f>
        <v>572.68121041520055</v>
      </c>
      <c r="E59" s="39">
        <f t="shared" si="17"/>
        <v>286.34060520760028</v>
      </c>
      <c r="F59" s="39">
        <f t="shared" si="17"/>
        <v>190.89373680506685</v>
      </c>
      <c r="G59" s="39">
        <f t="shared" si="17"/>
        <v>286.34060520760028</v>
      </c>
      <c r="H59" s="39">
        <f t="shared" si="17"/>
        <v>152.71498944405346</v>
      </c>
      <c r="I59" s="39">
        <f t="shared" si="17"/>
        <v>114.53624208304009</v>
      </c>
      <c r="J59" s="39">
        <f t="shared" si="17"/>
        <v>114.53624208304009</v>
      </c>
      <c r="K59" s="39">
        <f t="shared" si="17"/>
        <v>190.89373680506685</v>
      </c>
    </row>
    <row r="60" spans="1:11" x14ac:dyDescent="0.2">
      <c r="A60" s="138"/>
      <c r="B60" s="139"/>
      <c r="C60" s="38" t="s">
        <v>33</v>
      </c>
      <c r="D60" s="39">
        <f>D58+D58</f>
        <v>763.5749472202674</v>
      </c>
      <c r="E60" s="39">
        <f t="shared" ref="E60:K60" si="18">E59+E57</f>
        <v>381.7874736101337</v>
      </c>
      <c r="F60" s="39">
        <f t="shared" si="18"/>
        <v>254.52498240675578</v>
      </c>
      <c r="G60" s="39">
        <f t="shared" si="18"/>
        <v>381.7874736101337</v>
      </c>
      <c r="H60" s="39">
        <f t="shared" si="18"/>
        <v>203.61998592540462</v>
      </c>
      <c r="I60" s="39">
        <f t="shared" si="18"/>
        <v>152.71498944405346</v>
      </c>
      <c r="J60" s="39">
        <f t="shared" si="18"/>
        <v>152.71498944405346</v>
      </c>
      <c r="K60" s="39">
        <f t="shared" si="18"/>
        <v>254.52498240675578</v>
      </c>
    </row>
    <row r="61" spans="1:11" x14ac:dyDescent="0.2">
      <c r="A61" s="138"/>
      <c r="B61" s="139"/>
      <c r="C61" s="38" t="s">
        <v>34</v>
      </c>
      <c r="D61" s="39">
        <f>D59+D58</f>
        <v>954.46868402533426</v>
      </c>
      <c r="E61" s="39">
        <f t="shared" ref="E61:K61" si="19">E60+E57</f>
        <v>477.23434201266713</v>
      </c>
      <c r="F61" s="39">
        <f t="shared" si="19"/>
        <v>318.15622800844471</v>
      </c>
      <c r="G61" s="39">
        <f t="shared" si="19"/>
        <v>477.23434201266713</v>
      </c>
      <c r="H61" s="39">
        <f t="shared" si="19"/>
        <v>254.52498240675578</v>
      </c>
      <c r="I61" s="39">
        <f t="shared" si="19"/>
        <v>190.89373680506682</v>
      </c>
      <c r="J61" s="39">
        <f t="shared" si="19"/>
        <v>190.89373680506682</v>
      </c>
      <c r="K61" s="39">
        <f t="shared" si="19"/>
        <v>318.15622800844471</v>
      </c>
    </row>
    <row r="62" spans="1:11" x14ac:dyDescent="0.2">
      <c r="A62" s="138"/>
      <c r="B62" s="139"/>
      <c r="C62" s="38" t="s">
        <v>35</v>
      </c>
      <c r="D62" s="39">
        <f>D59+D59</f>
        <v>1145.3624208304011</v>
      </c>
      <c r="E62" s="39">
        <f t="shared" ref="E62:K62" si="20">E61+E57</f>
        <v>572.68121041520055</v>
      </c>
      <c r="F62" s="39">
        <f t="shared" si="20"/>
        <v>381.78747361013365</v>
      </c>
      <c r="G62" s="39">
        <f t="shared" si="20"/>
        <v>572.68121041520055</v>
      </c>
      <c r="H62" s="39">
        <f t="shared" si="20"/>
        <v>305.42997888810692</v>
      </c>
      <c r="I62" s="39">
        <f t="shared" si="20"/>
        <v>229.07248416608019</v>
      </c>
      <c r="J62" s="39">
        <f t="shared" si="20"/>
        <v>229.07248416608019</v>
      </c>
      <c r="K62" s="39">
        <f t="shared" si="20"/>
        <v>381.78747361013365</v>
      </c>
    </row>
    <row r="63" spans="1:11" x14ac:dyDescent="0.2">
      <c r="A63" s="138"/>
      <c r="B63" s="139"/>
      <c r="C63" s="38" t="s">
        <v>36</v>
      </c>
      <c r="D63" s="39">
        <f>D59+D60</f>
        <v>1336.2561576354678</v>
      </c>
      <c r="E63" s="39">
        <f t="shared" ref="E63:K63" si="21">E62+E57</f>
        <v>668.12807881773392</v>
      </c>
      <c r="F63" s="39">
        <f t="shared" si="21"/>
        <v>445.41871921182258</v>
      </c>
      <c r="G63" s="39">
        <f t="shared" si="21"/>
        <v>668.12807881773392</v>
      </c>
      <c r="H63" s="39">
        <f t="shared" si="21"/>
        <v>356.33497536945805</v>
      </c>
      <c r="I63" s="39">
        <f t="shared" si="21"/>
        <v>267.25123152709352</v>
      </c>
      <c r="J63" s="39">
        <f t="shared" si="21"/>
        <v>267.25123152709352</v>
      </c>
      <c r="K63" s="39">
        <f t="shared" si="21"/>
        <v>445.41871921182258</v>
      </c>
    </row>
    <row r="64" spans="1:11" x14ac:dyDescent="0.2">
      <c r="A64" s="138"/>
      <c r="B64" s="139"/>
      <c r="C64" s="38" t="s">
        <v>37</v>
      </c>
      <c r="D64" s="39">
        <f t="shared" ref="D64:K64" si="22">D63+D57</f>
        <v>1527.1498944405348</v>
      </c>
      <c r="E64" s="39">
        <f t="shared" si="22"/>
        <v>763.5749472202674</v>
      </c>
      <c r="F64" s="39">
        <f t="shared" si="22"/>
        <v>509.04996481351151</v>
      </c>
      <c r="G64" s="39">
        <f t="shared" si="22"/>
        <v>763.5749472202674</v>
      </c>
      <c r="H64" s="39">
        <f t="shared" si="22"/>
        <v>407.23997185080918</v>
      </c>
      <c r="I64" s="39">
        <f t="shared" si="22"/>
        <v>305.42997888810692</v>
      </c>
      <c r="J64" s="39">
        <f t="shared" si="22"/>
        <v>305.42997888810692</v>
      </c>
      <c r="K64" s="39">
        <f t="shared" si="22"/>
        <v>509.04996481351151</v>
      </c>
    </row>
    <row r="65" spans="1:11" x14ac:dyDescent="0.2">
      <c r="A65" s="138"/>
      <c r="B65" s="139"/>
      <c r="C65" s="38" t="s">
        <v>38</v>
      </c>
      <c r="D65" s="39">
        <f t="shared" ref="D65:K65" si="23">D64+D57</f>
        <v>1718.0436312456018</v>
      </c>
      <c r="E65" s="39">
        <f t="shared" si="23"/>
        <v>859.02181562280089</v>
      </c>
      <c r="F65" s="39">
        <f t="shared" si="23"/>
        <v>572.68121041520044</v>
      </c>
      <c r="G65" s="39">
        <f t="shared" si="23"/>
        <v>859.02181562280089</v>
      </c>
      <c r="H65" s="39">
        <f t="shared" si="23"/>
        <v>458.14496833216032</v>
      </c>
      <c r="I65" s="39">
        <f t="shared" si="23"/>
        <v>343.60872624912031</v>
      </c>
      <c r="J65" s="39">
        <f t="shared" si="23"/>
        <v>343.60872624912031</v>
      </c>
      <c r="K65" s="39">
        <f t="shared" si="23"/>
        <v>572.68121041520044</v>
      </c>
    </row>
    <row r="66" spans="1:11" x14ac:dyDescent="0.2">
      <c r="A66" s="138"/>
      <c r="B66" s="139"/>
      <c r="C66" s="38" t="s">
        <v>39</v>
      </c>
      <c r="D66" s="39">
        <f t="shared" ref="D66:K66" si="24">D65+D57</f>
        <v>1908.9373680506687</v>
      </c>
      <c r="E66" s="39">
        <f t="shared" si="24"/>
        <v>954.46868402533437</v>
      </c>
      <c r="F66" s="39">
        <f t="shared" si="24"/>
        <v>636.31245601688943</v>
      </c>
      <c r="G66" s="39">
        <f t="shared" si="24"/>
        <v>954.46868402533437</v>
      </c>
      <c r="H66" s="39">
        <f t="shared" si="24"/>
        <v>509.04996481351145</v>
      </c>
      <c r="I66" s="39">
        <f t="shared" si="24"/>
        <v>381.7874736101337</v>
      </c>
      <c r="J66" s="39">
        <f t="shared" si="24"/>
        <v>381.7874736101337</v>
      </c>
      <c r="K66" s="39">
        <f t="shared" si="24"/>
        <v>636.31245601688943</v>
      </c>
    </row>
    <row r="67" spans="1:11" x14ac:dyDescent="0.2">
      <c r="A67" s="138"/>
      <c r="B67" s="139"/>
      <c r="C67" s="38" t="s">
        <v>40</v>
      </c>
      <c r="D67" s="39">
        <f t="shared" ref="D67:K67" si="25">D66*2</f>
        <v>3817.8747361013375</v>
      </c>
      <c r="E67" s="39">
        <f t="shared" si="25"/>
        <v>1908.9373680506687</v>
      </c>
      <c r="F67" s="39">
        <f t="shared" si="25"/>
        <v>1272.6249120337789</v>
      </c>
      <c r="G67" s="39">
        <f t="shared" si="25"/>
        <v>1908.9373680506687</v>
      </c>
      <c r="H67" s="39">
        <f t="shared" si="25"/>
        <v>1018.0999296270229</v>
      </c>
      <c r="I67" s="39">
        <f t="shared" si="25"/>
        <v>763.5749472202674</v>
      </c>
      <c r="J67" s="39">
        <f t="shared" si="25"/>
        <v>763.5749472202674</v>
      </c>
      <c r="K67" s="39">
        <f t="shared" si="25"/>
        <v>1272.6249120337789</v>
      </c>
    </row>
    <row r="68" spans="1:11" x14ac:dyDescent="0.2">
      <c r="A68" s="130"/>
      <c r="B68" s="106"/>
      <c r="C68" s="42" t="s">
        <v>41</v>
      </c>
      <c r="D68" s="39">
        <f t="shared" ref="D68:K68" si="26">D67+D66</f>
        <v>5726.8121041520062</v>
      </c>
      <c r="E68" s="39">
        <f t="shared" si="26"/>
        <v>2863.4060520760031</v>
      </c>
      <c r="F68" s="39">
        <f t="shared" si="26"/>
        <v>1908.9373680506683</v>
      </c>
      <c r="G68" s="39">
        <f t="shared" si="26"/>
        <v>2863.4060520760031</v>
      </c>
      <c r="H68" s="39">
        <f t="shared" si="26"/>
        <v>1527.1498944405344</v>
      </c>
      <c r="I68" s="39">
        <f t="shared" si="26"/>
        <v>1145.3624208304011</v>
      </c>
      <c r="J68" s="39">
        <f t="shared" si="26"/>
        <v>1145.3624208304011</v>
      </c>
      <c r="K68" s="39">
        <f t="shared" si="26"/>
        <v>1908.9373680506683</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115"/>
  <sheetViews>
    <sheetView topLeftCell="A3"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Mali</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110</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72.283100432291135</v>
      </c>
      <c r="F5" s="15">
        <f>E5*14</f>
        <v>1011.9634060520759</v>
      </c>
      <c r="G5" s="16">
        <v>1</v>
      </c>
      <c r="H5" s="15">
        <f>F5*30</f>
        <v>30358.902181562276</v>
      </c>
      <c r="I5" s="17">
        <f>E26</f>
        <v>12143.56087262491</v>
      </c>
      <c r="J5" s="18">
        <f>F26</f>
        <v>18215.341308937368</v>
      </c>
      <c r="K5" s="19"/>
    </row>
    <row r="6" spans="1:11" ht="13.2" x14ac:dyDescent="0.25">
      <c r="A6" s="151" t="s">
        <v>9</v>
      </c>
      <c r="B6" s="159">
        <f>D5*C6</f>
        <v>102.71428571428571</v>
      </c>
      <c r="C6" s="233">
        <f>B7/C7</f>
        <v>102.71428571428571</v>
      </c>
      <c r="D6" s="20" t="s">
        <v>10</v>
      </c>
      <c r="E6" s="21"/>
      <c r="F6" s="21"/>
      <c r="G6" s="22">
        <v>39706</v>
      </c>
      <c r="H6" s="23" t="s">
        <v>11</v>
      </c>
      <c r="I6" s="24" t="s">
        <v>12</v>
      </c>
      <c r="J6" s="24" t="s">
        <v>13</v>
      </c>
      <c r="K6" s="25"/>
    </row>
    <row r="7" spans="1:11" ht="14.4" x14ac:dyDescent="0.3">
      <c r="A7" s="162" t="s">
        <v>14</v>
      </c>
      <c r="B7" s="26">
        <v>1438</v>
      </c>
      <c r="C7" s="27">
        <v>14</v>
      </c>
      <c r="D7"/>
      <c r="E7" s="28"/>
      <c r="F7"/>
      <c r="G7" s="29">
        <v>1.421</v>
      </c>
      <c r="H7"/>
      <c r="I7" s="30"/>
      <c r="J7"/>
      <c r="K7" s="31"/>
    </row>
    <row r="8" spans="1:11" ht="13.8" thickBot="1" x14ac:dyDescent="0.3">
      <c r="A8" s="150" t="s">
        <v>15</v>
      </c>
      <c r="B8" s="32">
        <f>B7*C8</f>
        <v>43140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72.283100432291135</v>
      </c>
      <c r="E10" s="39">
        <f>D10/100*40</f>
        <v>28.913240172916453</v>
      </c>
      <c r="F10" s="153">
        <f>D10/100*60</f>
        <v>43.369860259374683</v>
      </c>
      <c r="G10" s="155" t="s">
        <v>25</v>
      </c>
      <c r="H10" s="144">
        <f>E10/100*35</f>
        <v>10.11963406052076</v>
      </c>
      <c r="I10" s="39">
        <f>E10/100*10</f>
        <v>2.8913240172916455</v>
      </c>
      <c r="J10" s="39">
        <f>E10/100*10</f>
        <v>2.8913240172916455</v>
      </c>
      <c r="K10" s="39">
        <f>E10/100*45</f>
        <v>13.010958077812404</v>
      </c>
    </row>
    <row r="11" spans="1:11" x14ac:dyDescent="0.2">
      <c r="B11" s="19"/>
      <c r="C11" s="149" t="s">
        <v>26</v>
      </c>
      <c r="D11" s="144">
        <f>D10*2</f>
        <v>144.56620086458227</v>
      </c>
      <c r="E11" s="39">
        <f>E10*2</f>
        <v>57.826480345832906</v>
      </c>
      <c r="F11" s="153">
        <f>F10*2</f>
        <v>86.739720518749365</v>
      </c>
      <c r="G11" s="155" t="s">
        <v>26</v>
      </c>
      <c r="H11" s="144">
        <f>H10*2</f>
        <v>20.239268121041519</v>
      </c>
      <c r="I11" s="39">
        <f>I10*2</f>
        <v>5.7826480345832909</v>
      </c>
      <c r="J11" s="39">
        <f>J10*2</f>
        <v>5.7826480345832909</v>
      </c>
      <c r="K11" s="39">
        <f>K10*2</f>
        <v>26.021916155624808</v>
      </c>
    </row>
    <row r="12" spans="1:11" ht="14.4" x14ac:dyDescent="0.3">
      <c r="A12" s="145"/>
      <c r="B12" s="19"/>
      <c r="C12" s="149" t="s">
        <v>27</v>
      </c>
      <c r="D12" s="144">
        <f>D10*3</f>
        <v>216.84930129687342</v>
      </c>
      <c r="E12" s="39">
        <f>E10*3</f>
        <v>86.739720518749351</v>
      </c>
      <c r="F12" s="153">
        <f>F10*3</f>
        <v>130.10958077812404</v>
      </c>
      <c r="G12" s="155" t="s">
        <v>27</v>
      </c>
      <c r="H12" s="144">
        <f>H10*3</f>
        <v>30.358902181562279</v>
      </c>
      <c r="I12" s="39">
        <f>I10*3</f>
        <v>8.6739720518749373</v>
      </c>
      <c r="J12" s="39">
        <f>J10*3</f>
        <v>8.6739720518749373</v>
      </c>
      <c r="K12" s="39">
        <f>K10*3</f>
        <v>39.032874233437212</v>
      </c>
    </row>
    <row r="13" spans="1:11" x14ac:dyDescent="0.2">
      <c r="B13" s="19"/>
      <c r="C13" s="149" t="s">
        <v>28</v>
      </c>
      <c r="D13" s="144">
        <f>D10*6</f>
        <v>433.69860259374684</v>
      </c>
      <c r="E13" s="39">
        <f>E10*6</f>
        <v>173.4794410374987</v>
      </c>
      <c r="F13" s="153">
        <f>F10*6</f>
        <v>260.21916155624808</v>
      </c>
      <c r="G13" s="155" t="s">
        <v>28</v>
      </c>
      <c r="H13" s="144">
        <f>H10*6</f>
        <v>60.717804363124557</v>
      </c>
      <c r="I13" s="39">
        <f>I10*6</f>
        <v>17.347944103749875</v>
      </c>
      <c r="J13" s="39">
        <f>J10*6</f>
        <v>17.347944103749875</v>
      </c>
      <c r="K13" s="39">
        <f>K10*6</f>
        <v>78.065748466874425</v>
      </c>
    </row>
    <row r="14" spans="1:11" x14ac:dyDescent="0.2">
      <c r="A14" s="157"/>
      <c r="B14" s="147"/>
      <c r="C14" s="149" t="s">
        <v>29</v>
      </c>
      <c r="D14" s="144">
        <f>D10*12</f>
        <v>867.39720518749368</v>
      </c>
      <c r="E14" s="39">
        <f>E10*12</f>
        <v>346.9588820749974</v>
      </c>
      <c r="F14" s="153">
        <f>F10*12</f>
        <v>520.43832311249616</v>
      </c>
      <c r="G14" s="155" t="s">
        <v>29</v>
      </c>
      <c r="H14" s="144">
        <f>H10*12</f>
        <v>121.43560872624911</v>
      </c>
      <c r="I14" s="39">
        <f>I10*12</f>
        <v>34.695888207499749</v>
      </c>
      <c r="J14" s="39">
        <f>J10*12</f>
        <v>34.695888207499749</v>
      </c>
      <c r="K14" s="39">
        <f>K10*12</f>
        <v>156.13149693374885</v>
      </c>
    </row>
    <row r="15" spans="1:11" x14ac:dyDescent="0.2">
      <c r="A15" s="157"/>
      <c r="B15" s="158"/>
      <c r="C15" s="160" t="s">
        <v>30</v>
      </c>
      <c r="D15" s="156">
        <f>D10*14</f>
        <v>1011.9634060520759</v>
      </c>
      <c r="E15" s="41">
        <f>E10*14</f>
        <v>404.78536242083032</v>
      </c>
      <c r="F15" s="141">
        <f>F10*14</f>
        <v>607.1780436312456</v>
      </c>
      <c r="G15" s="143" t="s">
        <v>30</v>
      </c>
      <c r="H15" s="156">
        <f>H10*14</f>
        <v>141.67487684729065</v>
      </c>
      <c r="I15" s="41">
        <f>I10*14</f>
        <v>40.478536242083038</v>
      </c>
      <c r="J15" s="41">
        <f>J10*14</f>
        <v>40.478536242083038</v>
      </c>
      <c r="K15" s="41">
        <f>K10*14</f>
        <v>182.15341308937366</v>
      </c>
    </row>
    <row r="16" spans="1:11" x14ac:dyDescent="0.2">
      <c r="A16" s="157"/>
      <c r="B16" s="146"/>
      <c r="C16" s="149" t="s">
        <v>31</v>
      </c>
      <c r="D16" s="144">
        <f>D15*2</f>
        <v>2023.9268121041518</v>
      </c>
      <c r="E16" s="39">
        <f>E15*2</f>
        <v>809.57072484166065</v>
      </c>
      <c r="F16" s="153">
        <f>F15*2</f>
        <v>1214.3560872624912</v>
      </c>
      <c r="G16" s="155" t="s">
        <v>31</v>
      </c>
      <c r="H16" s="144">
        <f>H15*2</f>
        <v>283.3497536945813</v>
      </c>
      <c r="I16" s="39">
        <f>I15*2</f>
        <v>80.957072484166076</v>
      </c>
      <c r="J16" s="39">
        <f>J15*2</f>
        <v>80.957072484166076</v>
      </c>
      <c r="K16" s="39">
        <f>K15*2</f>
        <v>364.30682617874731</v>
      </c>
    </row>
    <row r="17" spans="1:11" x14ac:dyDescent="0.2">
      <c r="B17" s="19"/>
      <c r="C17" s="149" t="s">
        <v>32</v>
      </c>
      <c r="D17" s="144">
        <f>D16+D15</f>
        <v>3035.890218156228</v>
      </c>
      <c r="E17" s="39">
        <f>E16+E15</f>
        <v>1214.356087262491</v>
      </c>
      <c r="F17" s="153">
        <f>F16+F15</f>
        <v>1821.5341308937368</v>
      </c>
      <c r="G17" s="155" t="s">
        <v>32</v>
      </c>
      <c r="H17" s="144">
        <f>H16+H15</f>
        <v>425.02463054187194</v>
      </c>
      <c r="I17" s="39">
        <f>I16+I15</f>
        <v>121.43560872624911</v>
      </c>
      <c r="J17" s="39">
        <f>J16+J15</f>
        <v>121.43560872624911</v>
      </c>
      <c r="K17" s="39">
        <f>K16+K15</f>
        <v>546.46023926812097</v>
      </c>
    </row>
    <row r="18" spans="1:11" x14ac:dyDescent="0.2">
      <c r="A18" s="138"/>
      <c r="B18" s="19"/>
      <c r="C18" s="149" t="s">
        <v>33</v>
      </c>
      <c r="D18" s="144">
        <f>D16*2</f>
        <v>4047.8536242083037</v>
      </c>
      <c r="E18" s="39">
        <f>E16+E16</f>
        <v>1619.1414496833213</v>
      </c>
      <c r="F18" s="153">
        <f>F16+F16</f>
        <v>2428.7121745249824</v>
      </c>
      <c r="G18" s="155" t="s">
        <v>33</v>
      </c>
      <c r="H18" s="144">
        <f>H16+H16</f>
        <v>566.69950738916259</v>
      </c>
      <c r="I18" s="39">
        <f>I16+I16</f>
        <v>161.91414496833215</v>
      </c>
      <c r="J18" s="39">
        <f>J16+J16</f>
        <v>161.91414496833215</v>
      </c>
      <c r="K18" s="39">
        <f>K16+K16</f>
        <v>728.61365235749463</v>
      </c>
    </row>
    <row r="19" spans="1:11" x14ac:dyDescent="0.2">
      <c r="A19" s="138"/>
      <c r="B19" s="19"/>
      <c r="C19" s="149" t="s">
        <v>34</v>
      </c>
      <c r="D19" s="144">
        <f>D17+D16</f>
        <v>5059.8170302603794</v>
      </c>
      <c r="E19" s="39">
        <f>E17+E16</f>
        <v>2023.9268121041516</v>
      </c>
      <c r="F19" s="153">
        <f>F16+F17</f>
        <v>3035.890218156228</v>
      </c>
      <c r="G19" s="155" t="s">
        <v>34</v>
      </c>
      <c r="H19" s="144">
        <f>H17+H16</f>
        <v>708.37438423645324</v>
      </c>
      <c r="I19" s="39">
        <f>I16+I17</f>
        <v>202.39268121041519</v>
      </c>
      <c r="J19" s="39">
        <f>J16+J17</f>
        <v>202.39268121041519</v>
      </c>
      <c r="K19" s="39">
        <f>K18+K15</f>
        <v>910.76706544686829</v>
      </c>
    </row>
    <row r="20" spans="1:11" x14ac:dyDescent="0.2">
      <c r="A20" s="138"/>
      <c r="B20" s="19"/>
      <c r="C20" s="149" t="s">
        <v>35</v>
      </c>
      <c r="D20" s="144">
        <f>D17*2</f>
        <v>6071.780436312456</v>
      </c>
      <c r="E20" s="39">
        <f>E17+E17</f>
        <v>2428.7121745249819</v>
      </c>
      <c r="F20" s="153">
        <f>F17+F17</f>
        <v>3643.0682617874736</v>
      </c>
      <c r="G20" s="155" t="s">
        <v>35</v>
      </c>
      <c r="H20" s="144">
        <f>H17+H17</f>
        <v>850.04926108374389</v>
      </c>
      <c r="I20" s="39">
        <f>I17+I17</f>
        <v>242.87121745249823</v>
      </c>
      <c r="J20" s="39">
        <f>J17+J17</f>
        <v>242.87121745249823</v>
      </c>
      <c r="K20" s="39">
        <f>K19+K15</f>
        <v>1092.9204785362419</v>
      </c>
    </row>
    <row r="21" spans="1:11" x14ac:dyDescent="0.2">
      <c r="A21" s="138"/>
      <c r="B21" s="19"/>
      <c r="C21" s="149" t="s">
        <v>36</v>
      </c>
      <c r="D21" s="144">
        <f>D18+D17</f>
        <v>7083.7438423645317</v>
      </c>
      <c r="E21" s="39">
        <f>E18+E17</f>
        <v>2833.4975369458125</v>
      </c>
      <c r="F21" s="153">
        <f>F18+F17</f>
        <v>4250.2463054187192</v>
      </c>
      <c r="G21" s="155" t="s">
        <v>36</v>
      </c>
      <c r="H21" s="144">
        <f>H17+H18</f>
        <v>991.72413793103453</v>
      </c>
      <c r="I21" s="39">
        <f>I18+I17</f>
        <v>283.3497536945813</v>
      </c>
      <c r="J21" s="39">
        <f>J18+J17</f>
        <v>283.3497536945813</v>
      </c>
      <c r="K21" s="39">
        <f>K20+K15</f>
        <v>1275.0738916256155</v>
      </c>
    </row>
    <row r="22" spans="1:11" x14ac:dyDescent="0.2">
      <c r="A22" s="138"/>
      <c r="B22" s="19"/>
      <c r="C22" s="149" t="s">
        <v>37</v>
      </c>
      <c r="D22" s="144">
        <f>D18+D18</f>
        <v>8095.7072484166074</v>
      </c>
      <c r="E22" s="39">
        <f>E18+E18</f>
        <v>3238.2828993666426</v>
      </c>
      <c r="F22" s="153">
        <f>F18+F18</f>
        <v>4857.4243490499648</v>
      </c>
      <c r="G22" s="155" t="s">
        <v>37</v>
      </c>
      <c r="H22" s="144">
        <f>H18+H18</f>
        <v>1133.3990147783252</v>
      </c>
      <c r="I22" s="39">
        <f>I18+I18</f>
        <v>323.82828993666431</v>
      </c>
      <c r="J22" s="39">
        <f>J18+J18</f>
        <v>323.82828993666431</v>
      </c>
      <c r="K22" s="39">
        <f>K21+K15</f>
        <v>1457.2273047149893</v>
      </c>
    </row>
    <row r="23" spans="1:11" x14ac:dyDescent="0.2">
      <c r="A23" s="138"/>
      <c r="B23" s="19"/>
      <c r="C23" s="149" t="s">
        <v>38</v>
      </c>
      <c r="D23" s="144">
        <f>D18+D19</f>
        <v>9107.6706544686822</v>
      </c>
      <c r="E23" s="39">
        <f>E19+E18</f>
        <v>3643.0682617874727</v>
      </c>
      <c r="F23" s="153">
        <f>F19+F18</f>
        <v>5464.6023926812104</v>
      </c>
      <c r="G23" s="155" t="s">
        <v>38</v>
      </c>
      <c r="H23" s="144">
        <f>H18+H19</f>
        <v>1275.0738916256159</v>
      </c>
      <c r="I23" s="39">
        <f>I19+I18</f>
        <v>364.30682617874731</v>
      </c>
      <c r="J23" s="39">
        <f>J19+J18</f>
        <v>364.30682617874731</v>
      </c>
      <c r="K23" s="39">
        <f>K22+K15</f>
        <v>1639.380717804363</v>
      </c>
    </row>
    <row r="24" spans="1:11" x14ac:dyDescent="0.2">
      <c r="A24" s="138"/>
      <c r="B24" s="19"/>
      <c r="C24" s="149" t="s">
        <v>39</v>
      </c>
      <c r="D24" s="144">
        <f>D15*10</f>
        <v>10119.634060520759</v>
      </c>
      <c r="E24" s="39">
        <f>E19+E19</f>
        <v>4047.8536242083032</v>
      </c>
      <c r="F24" s="153">
        <f>F19+F19</f>
        <v>6071.780436312456</v>
      </c>
      <c r="G24" s="155" t="s">
        <v>39</v>
      </c>
      <c r="H24" s="144">
        <f>H19+H19</f>
        <v>1416.7487684729065</v>
      </c>
      <c r="I24" s="39">
        <f>I19+I19</f>
        <v>404.78536242083038</v>
      </c>
      <c r="J24" s="39">
        <f>J19+J19</f>
        <v>404.78536242083038</v>
      </c>
      <c r="K24" s="39">
        <f>K23+K15</f>
        <v>1821.5341308937368</v>
      </c>
    </row>
    <row r="25" spans="1:11" x14ac:dyDescent="0.2">
      <c r="A25" s="138"/>
      <c r="B25" s="19"/>
      <c r="C25" s="149" t="s">
        <v>40</v>
      </c>
      <c r="D25" s="144">
        <f>D24*2</f>
        <v>20239.268121041518</v>
      </c>
      <c r="E25" s="39">
        <f>E24*2</f>
        <v>8095.7072484166065</v>
      </c>
      <c r="F25" s="153">
        <f>F24*2</f>
        <v>12143.560872624912</v>
      </c>
      <c r="G25" s="155" t="s">
        <v>40</v>
      </c>
      <c r="H25" s="144">
        <f>H24*2</f>
        <v>2833.497536945813</v>
      </c>
      <c r="I25" s="39">
        <f>I24*2</f>
        <v>809.57072484166076</v>
      </c>
      <c r="J25" s="39">
        <f>J24*2</f>
        <v>809.57072484166076</v>
      </c>
      <c r="K25" s="39">
        <f>K24*2</f>
        <v>3643.0682617874736</v>
      </c>
    </row>
    <row r="26" spans="1:11" ht="10.8" thickBot="1" x14ac:dyDescent="0.25">
      <c r="A26" s="138"/>
      <c r="B26" s="25"/>
      <c r="C26" s="148" t="s">
        <v>41</v>
      </c>
      <c r="D26" s="144">
        <f>D25+D24</f>
        <v>30358.902181562276</v>
      </c>
      <c r="E26" s="39">
        <f>E25+E24</f>
        <v>12143.56087262491</v>
      </c>
      <c r="F26" s="153">
        <f>F25+F24</f>
        <v>18215.341308937368</v>
      </c>
      <c r="G26" s="154" t="s">
        <v>41</v>
      </c>
      <c r="H26" s="144">
        <f>H25+H24</f>
        <v>4250.2463054187192</v>
      </c>
      <c r="I26" s="39">
        <f>I25+I24</f>
        <v>1214.3560872624912</v>
      </c>
      <c r="J26" s="39">
        <f>J25+J24</f>
        <v>1214.3560872624912</v>
      </c>
      <c r="K26" s="39">
        <f>K25+K24</f>
        <v>5464.6023926812104</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30358.902181562276</v>
      </c>
      <c r="D29" s="51">
        <f>C29/100*4</f>
        <v>1214.356087262491</v>
      </c>
      <c r="E29" s="51">
        <f>C29/100*5</f>
        <v>1517.9451090781138</v>
      </c>
      <c r="F29" s="51">
        <f>C29/100*6</f>
        <v>1821.5341308937363</v>
      </c>
      <c r="G29" s="51">
        <f>C29/100*7</f>
        <v>2125.1231527093591</v>
      </c>
      <c r="H29" s="51">
        <f>C29/100*8</f>
        <v>2428.7121745249819</v>
      </c>
      <c r="I29" s="51">
        <f>C29/100*9</f>
        <v>2732.3011963406047</v>
      </c>
      <c r="J29" s="51">
        <f>C29/100*10</f>
        <v>3035.8902181562275</v>
      </c>
      <c r="K29" s="52"/>
    </row>
    <row r="30" spans="1:11" x14ac:dyDescent="0.2">
      <c r="A30" s="19"/>
      <c r="B30" s="53" t="s">
        <v>45</v>
      </c>
      <c r="C30" s="54" t="s">
        <v>46</v>
      </c>
      <c r="D30" s="55">
        <f>D15</f>
        <v>1011.9634060520759</v>
      </c>
      <c r="E30" s="55">
        <f>D15</f>
        <v>1011.9634060520759</v>
      </c>
      <c r="F30" s="55">
        <f>D15</f>
        <v>1011.9634060520759</v>
      </c>
      <c r="G30" s="55">
        <f>D15</f>
        <v>1011.9634060520759</v>
      </c>
      <c r="H30" s="55">
        <f>D15</f>
        <v>1011.9634060520759</v>
      </c>
      <c r="I30" s="55">
        <f>D15</f>
        <v>1011.9634060520759</v>
      </c>
      <c r="J30" s="55">
        <f>D15</f>
        <v>1011.9634060520759</v>
      </c>
      <c r="K30" s="52"/>
    </row>
    <row r="31" spans="1:11" x14ac:dyDescent="0.2">
      <c r="A31" s="19"/>
      <c r="B31" s="53" t="s">
        <v>47</v>
      </c>
      <c r="C31" s="56" t="s">
        <v>48</v>
      </c>
      <c r="D31" s="51">
        <f t="shared" ref="D31:J31" si="0">D29-D30</f>
        <v>202.39268121041505</v>
      </c>
      <c r="E31" s="51">
        <f t="shared" si="0"/>
        <v>505.98170302603785</v>
      </c>
      <c r="F31" s="51">
        <f t="shared" si="0"/>
        <v>809.57072484166042</v>
      </c>
      <c r="G31" s="51">
        <f t="shared" si="0"/>
        <v>1113.1597466572832</v>
      </c>
      <c r="H31" s="51">
        <f t="shared" si="0"/>
        <v>1416.748768472906</v>
      </c>
      <c r="I31" s="51">
        <f t="shared" si="0"/>
        <v>1720.3377902885288</v>
      </c>
      <c r="J31" s="51">
        <f t="shared" si="0"/>
        <v>2023.9268121041516</v>
      </c>
      <c r="K31" s="52"/>
    </row>
    <row r="32" spans="1:11" ht="10.8" thickBot="1" x14ac:dyDescent="0.25">
      <c r="A32" s="19"/>
      <c r="B32" s="57"/>
      <c r="C32" s="453" t="s">
        <v>161</v>
      </c>
      <c r="D32" s="58">
        <f t="shared" ref="D32:J32" si="1">D31/100*10</f>
        <v>20.239268121041505</v>
      </c>
      <c r="E32" s="58">
        <f t="shared" si="1"/>
        <v>50.598170302603791</v>
      </c>
      <c r="F32" s="58">
        <f t="shared" si="1"/>
        <v>80.957072484166034</v>
      </c>
      <c r="G32" s="58">
        <f t="shared" si="1"/>
        <v>111.31597466572833</v>
      </c>
      <c r="H32" s="58">
        <f t="shared" si="1"/>
        <v>141.67487684729059</v>
      </c>
      <c r="I32" s="58">
        <f t="shared" si="1"/>
        <v>172.0337790288529</v>
      </c>
      <c r="J32" s="58">
        <f t="shared" si="1"/>
        <v>202.39268121041516</v>
      </c>
      <c r="K32" s="59"/>
    </row>
    <row r="33" spans="1:11" x14ac:dyDescent="0.2">
      <c r="A33" s="19"/>
      <c r="B33" s="60" t="s">
        <v>50</v>
      </c>
      <c r="C33" s="61" t="s">
        <v>51</v>
      </c>
      <c r="D33" s="62">
        <f t="shared" ref="D33:J36" si="2">D29*30</f>
        <v>36430.682617874729</v>
      </c>
      <c r="E33" s="62">
        <f t="shared" si="2"/>
        <v>45538.353272343411</v>
      </c>
      <c r="F33" s="62">
        <f t="shared" si="2"/>
        <v>54646.023926812093</v>
      </c>
      <c r="G33" s="62">
        <f t="shared" si="2"/>
        <v>63753.694581280775</v>
      </c>
      <c r="H33" s="62">
        <f t="shared" si="2"/>
        <v>72861.365235749457</v>
      </c>
      <c r="I33" s="62">
        <f t="shared" si="2"/>
        <v>81969.035890218147</v>
      </c>
      <c r="J33" s="63">
        <f t="shared" si="2"/>
        <v>91076.706544686822</v>
      </c>
      <c r="K33" s="64"/>
    </row>
    <row r="34" spans="1:11" x14ac:dyDescent="0.2">
      <c r="A34" s="19"/>
      <c r="B34" s="65" t="s">
        <v>50</v>
      </c>
      <c r="C34" s="66" t="s">
        <v>52</v>
      </c>
      <c r="D34" s="67">
        <f t="shared" si="2"/>
        <v>30358.902181562276</v>
      </c>
      <c r="E34" s="67">
        <f t="shared" si="2"/>
        <v>30358.902181562276</v>
      </c>
      <c r="F34" s="67">
        <f t="shared" si="2"/>
        <v>30358.902181562276</v>
      </c>
      <c r="G34" s="67">
        <f t="shared" si="2"/>
        <v>30358.902181562276</v>
      </c>
      <c r="H34" s="67">
        <f t="shared" si="2"/>
        <v>30358.902181562276</v>
      </c>
      <c r="I34" s="67">
        <f t="shared" si="2"/>
        <v>30358.902181562276</v>
      </c>
      <c r="J34" s="68">
        <f t="shared" si="2"/>
        <v>30358.902181562276</v>
      </c>
      <c r="K34" s="69"/>
    </row>
    <row r="35" spans="1:11" x14ac:dyDescent="0.2">
      <c r="A35" s="19"/>
      <c r="B35" s="70" t="s">
        <v>50</v>
      </c>
      <c r="C35" s="71" t="s">
        <v>53</v>
      </c>
      <c r="D35" s="72">
        <f t="shared" si="2"/>
        <v>6071.7804363124515</v>
      </c>
      <c r="E35" s="72">
        <f t="shared" si="2"/>
        <v>15179.451090781135</v>
      </c>
      <c r="F35" s="72">
        <f t="shared" si="2"/>
        <v>24287.121745249813</v>
      </c>
      <c r="G35" s="72">
        <f t="shared" si="2"/>
        <v>33394.792399718499</v>
      </c>
      <c r="H35" s="72">
        <f t="shared" si="2"/>
        <v>42502.463054187181</v>
      </c>
      <c r="I35" s="72">
        <f t="shared" si="2"/>
        <v>51610.133708655863</v>
      </c>
      <c r="J35" s="73">
        <f t="shared" si="2"/>
        <v>60717.804363124545</v>
      </c>
      <c r="K35" s="74"/>
    </row>
    <row r="36" spans="1:11" ht="10.8" thickBot="1" x14ac:dyDescent="0.25">
      <c r="A36" s="19"/>
      <c r="B36" s="75" t="s">
        <v>50</v>
      </c>
      <c r="C36" s="76" t="s">
        <v>49</v>
      </c>
      <c r="D36" s="77">
        <f t="shared" si="2"/>
        <v>607.17804363124515</v>
      </c>
      <c r="E36" s="77">
        <f t="shared" si="2"/>
        <v>1517.9451090781138</v>
      </c>
      <c r="F36" s="77">
        <f t="shared" si="2"/>
        <v>2428.712174524981</v>
      </c>
      <c r="G36" s="77">
        <f t="shared" si="2"/>
        <v>3339.4792399718499</v>
      </c>
      <c r="H36" s="77">
        <f t="shared" si="2"/>
        <v>4250.2463054187174</v>
      </c>
      <c r="I36" s="77">
        <f t="shared" si="2"/>
        <v>5161.0133708655867</v>
      </c>
      <c r="J36" s="77">
        <f t="shared" si="2"/>
        <v>6071.7804363124551</v>
      </c>
      <c r="K36" s="78"/>
    </row>
    <row r="37" spans="1:11" x14ac:dyDescent="0.2">
      <c r="A37" s="6"/>
      <c r="B37" s="79"/>
      <c r="C37" s="80" t="s">
        <v>54</v>
      </c>
      <c r="D37" s="81">
        <f t="shared" ref="D37:J37" si="3">D31</f>
        <v>202.39268121041505</v>
      </c>
      <c r="E37" s="81">
        <f t="shared" si="3"/>
        <v>505.98170302603785</v>
      </c>
      <c r="F37" s="81">
        <f t="shared" si="3"/>
        <v>809.57072484166042</v>
      </c>
      <c r="G37" s="81">
        <f t="shared" si="3"/>
        <v>1113.1597466572832</v>
      </c>
      <c r="H37" s="81">
        <f t="shared" si="3"/>
        <v>1416.748768472906</v>
      </c>
      <c r="I37" s="81">
        <f t="shared" si="3"/>
        <v>1720.3377902885288</v>
      </c>
      <c r="J37" s="81">
        <f t="shared" si="3"/>
        <v>2023.9268121041516</v>
      </c>
      <c r="K37" s="82"/>
    </row>
    <row r="38" spans="1:11" ht="11.4" x14ac:dyDescent="0.2">
      <c r="A38" s="11"/>
      <c r="B38" s="83"/>
      <c r="C38" s="84" t="s">
        <v>55</v>
      </c>
      <c r="D38" s="85">
        <f t="shared" ref="D38:J38" si="4">D37/100*20</f>
        <v>40.47853624208301</v>
      </c>
      <c r="E38" s="86">
        <f t="shared" si="4"/>
        <v>101.19634060520758</v>
      </c>
      <c r="F38" s="86">
        <f t="shared" si="4"/>
        <v>161.91414496833207</v>
      </c>
      <c r="G38" s="86">
        <f t="shared" si="4"/>
        <v>222.63194933145667</v>
      </c>
      <c r="H38" s="86">
        <f t="shared" si="4"/>
        <v>283.34975369458118</v>
      </c>
      <c r="I38" s="86">
        <f t="shared" si="4"/>
        <v>344.06755805770581</v>
      </c>
      <c r="J38" s="86">
        <f t="shared" si="4"/>
        <v>404.78536242083032</v>
      </c>
      <c r="K38" s="82"/>
    </row>
    <row r="39" spans="1:11" ht="13.2" x14ac:dyDescent="0.25">
      <c r="A39" s="19"/>
      <c r="B39" s="87"/>
      <c r="C39" s="88" t="s">
        <v>56</v>
      </c>
      <c r="D39" s="85">
        <f t="shared" ref="D39:J39" si="5">D37/100*40</f>
        <v>80.957072484166019</v>
      </c>
      <c r="E39" s="86">
        <f t="shared" si="5"/>
        <v>202.39268121041516</v>
      </c>
      <c r="F39" s="86">
        <f t="shared" si="5"/>
        <v>323.82828993666413</v>
      </c>
      <c r="G39" s="86">
        <f t="shared" si="5"/>
        <v>445.26389866291333</v>
      </c>
      <c r="H39" s="86">
        <f t="shared" si="5"/>
        <v>566.69950738916236</v>
      </c>
      <c r="I39" s="86">
        <f t="shared" si="5"/>
        <v>688.13511611541162</v>
      </c>
      <c r="J39" s="86">
        <f t="shared" si="5"/>
        <v>809.57072484166065</v>
      </c>
      <c r="K39" s="82"/>
    </row>
    <row r="40" spans="1:11" ht="11.4" x14ac:dyDescent="0.2">
      <c r="A40" s="19"/>
      <c r="B40" s="89"/>
      <c r="C40" s="84" t="s">
        <v>57</v>
      </c>
      <c r="D40" s="85">
        <f t="shared" ref="D40:J40" si="6">D37/100*40</f>
        <v>80.957072484166019</v>
      </c>
      <c r="E40" s="86">
        <f t="shared" si="6"/>
        <v>202.39268121041516</v>
      </c>
      <c r="F40" s="86">
        <f t="shared" si="6"/>
        <v>323.82828993666413</v>
      </c>
      <c r="G40" s="86">
        <f t="shared" si="6"/>
        <v>445.26389866291333</v>
      </c>
      <c r="H40" s="86">
        <f t="shared" si="6"/>
        <v>566.69950738916236</v>
      </c>
      <c r="I40" s="86">
        <f t="shared" si="6"/>
        <v>688.13511611541162</v>
      </c>
      <c r="J40" s="86">
        <f t="shared" si="6"/>
        <v>809.57072484166065</v>
      </c>
      <c r="K40" s="82"/>
    </row>
    <row r="41" spans="1:11" s="96" customFormat="1" ht="11.4" x14ac:dyDescent="0.2">
      <c r="A41" s="90"/>
      <c r="B41" s="91"/>
      <c r="C41" s="92" t="s">
        <v>58</v>
      </c>
      <c r="D41" s="93">
        <f>D37/100*4</f>
        <v>8.0957072484166019</v>
      </c>
      <c r="E41" s="94">
        <f>E37/100*5</f>
        <v>25.299085151301895</v>
      </c>
      <c r="F41" s="94">
        <f>F37/100*6</f>
        <v>48.574243490499626</v>
      </c>
      <c r="G41" s="94">
        <f>F37/100*7</f>
        <v>56.669950738916228</v>
      </c>
      <c r="H41" s="94">
        <f>F37/100*8</f>
        <v>64.76565798733283</v>
      </c>
      <c r="I41" s="94">
        <f>F37/100*9</f>
        <v>72.861365235749432</v>
      </c>
      <c r="J41" s="94">
        <f>F37/100*10</f>
        <v>80.957072484166034</v>
      </c>
      <c r="K41" s="95"/>
    </row>
    <row r="42" spans="1:11" ht="11.4" x14ac:dyDescent="0.2">
      <c r="A42" s="19"/>
      <c r="B42" s="89"/>
      <c r="C42" s="97" t="s">
        <v>59</v>
      </c>
      <c r="D42" s="98">
        <f t="shared" ref="D42:J42" si="7">D37+D41</f>
        <v>210.48838845883165</v>
      </c>
      <c r="E42" s="99">
        <f t="shared" si="7"/>
        <v>531.28078817733979</v>
      </c>
      <c r="F42" s="99">
        <f t="shared" si="7"/>
        <v>858.14496833216003</v>
      </c>
      <c r="G42" s="99">
        <f t="shared" si="7"/>
        <v>1169.8296973961994</v>
      </c>
      <c r="H42" s="99">
        <f t="shared" si="7"/>
        <v>1481.5144264602388</v>
      </c>
      <c r="I42" s="99">
        <f t="shared" si="7"/>
        <v>1793.1991555242782</v>
      </c>
      <c r="J42" s="99">
        <f t="shared" si="7"/>
        <v>2104.8838845883179</v>
      </c>
      <c r="K42" s="100"/>
    </row>
    <row r="43" spans="1:11" ht="11.4" x14ac:dyDescent="0.2">
      <c r="A43" s="19"/>
      <c r="B43" s="101"/>
      <c r="C43" s="102" t="s">
        <v>60</v>
      </c>
      <c r="D43" s="103">
        <f>D35*D28</f>
        <v>242.87121745249806</v>
      </c>
      <c r="E43" s="103">
        <f t="shared" ref="E43:J43" si="8">E35*E28</f>
        <v>758.97255453905677</v>
      </c>
      <c r="F43" s="103">
        <f t="shared" si="8"/>
        <v>1457.2273047149888</v>
      </c>
      <c r="G43" s="103">
        <f t="shared" si="8"/>
        <v>2337.6354679802953</v>
      </c>
      <c r="H43" s="103">
        <f t="shared" si="8"/>
        <v>3400.1970443349746</v>
      </c>
      <c r="I43" s="103">
        <f t="shared" si="8"/>
        <v>4644.9120337790273</v>
      </c>
      <c r="J43" s="103">
        <f t="shared" si="8"/>
        <v>6071.7804363124551</v>
      </c>
      <c r="K43" s="104"/>
    </row>
    <row r="44" spans="1:11" ht="11.4" x14ac:dyDescent="0.2">
      <c r="A44" s="19"/>
      <c r="B44" s="101"/>
      <c r="C44" s="102" t="s">
        <v>61</v>
      </c>
      <c r="D44" s="105">
        <f>D35+D43</f>
        <v>6314.6516537649495</v>
      </c>
      <c r="E44" s="105">
        <f t="shared" ref="E44:J44" si="9">E35+E43</f>
        <v>15938.423645320192</v>
      </c>
      <c r="F44" s="105">
        <f t="shared" si="9"/>
        <v>25744.349049964803</v>
      </c>
      <c r="G44" s="105">
        <f t="shared" si="9"/>
        <v>35732.427867698796</v>
      </c>
      <c r="H44" s="105">
        <f t="shared" si="9"/>
        <v>45902.660098522159</v>
      </c>
      <c r="I44" s="105">
        <f t="shared" si="9"/>
        <v>56255.045742434893</v>
      </c>
      <c r="J44" s="105">
        <f t="shared" si="9"/>
        <v>66789.584799436998</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72.283100432291135</v>
      </c>
      <c r="F46" s="114">
        <f>E46*C7</f>
        <v>1011.9634060520759</v>
      </c>
      <c r="G46" s="115"/>
      <c r="H46" s="114">
        <f>F46*C8</f>
        <v>30358.902181562276</v>
      </c>
      <c r="I46" s="116">
        <f>E26</f>
        <v>12143.56087262491</v>
      </c>
      <c r="J46" s="117">
        <f>F26</f>
        <v>18215.341308937368</v>
      </c>
      <c r="K46" s="19"/>
    </row>
    <row r="47" spans="1:11" ht="13.8" thickBot="1" x14ac:dyDescent="0.3">
      <c r="A47" s="118" t="str">
        <f t="shared" ref="A47:B49" si="10">A6</f>
        <v>Per Month /US$</v>
      </c>
      <c r="B47" s="119">
        <f t="shared" si="10"/>
        <v>102.71428571428571</v>
      </c>
      <c r="C47" s="27">
        <v>1</v>
      </c>
      <c r="D47" s="120"/>
      <c r="E47" s="121"/>
      <c r="F47" s="121"/>
      <c r="G47" s="122"/>
      <c r="H47" s="123" t="s">
        <v>11</v>
      </c>
      <c r="I47" s="124" t="s">
        <v>20</v>
      </c>
      <c r="J47" s="124" t="s">
        <v>13</v>
      </c>
      <c r="K47" s="25"/>
    </row>
    <row r="48" spans="1:11" ht="13.8" thickBot="1" x14ac:dyDescent="0.3">
      <c r="A48" s="118" t="str">
        <f t="shared" si="10"/>
        <v>Per Year /US$</v>
      </c>
      <c r="B48" s="119">
        <f t="shared" si="10"/>
        <v>1438</v>
      </c>
      <c r="C48" s="27">
        <v>14</v>
      </c>
      <c r="D48" s="125"/>
      <c r="E48" s="126"/>
      <c r="F48" s="126"/>
      <c r="G48" s="126"/>
      <c r="H48" s="127"/>
      <c r="I48" s="127"/>
      <c r="J48" s="127"/>
      <c r="K48" s="44"/>
    </row>
    <row r="49" spans="1:11" ht="13.8" thickBot="1" x14ac:dyDescent="0.3">
      <c r="A49" s="118" t="str">
        <f t="shared" si="10"/>
        <v>Per 30 Years /US$</v>
      </c>
      <c r="B49" s="119">
        <f t="shared" si="10"/>
        <v>43140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43.369860259374683</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13.010958077812404</v>
      </c>
      <c r="E52" s="39">
        <f>F10/100*15</f>
        <v>6.505479038906202</v>
      </c>
      <c r="F52" s="39">
        <f>F10/100*10</f>
        <v>4.3369860259374686</v>
      </c>
      <c r="G52" s="39">
        <f>F10/100*15</f>
        <v>6.505479038906202</v>
      </c>
      <c r="H52" s="39">
        <f>F10/100*8</f>
        <v>3.4695888207499745</v>
      </c>
      <c r="I52" s="39">
        <f>F10/100*6</f>
        <v>2.6021916155624809</v>
      </c>
      <c r="J52" s="39">
        <f>F10/100*6</f>
        <v>2.6021916155624809</v>
      </c>
      <c r="K52" s="39">
        <f>F10/100*10</f>
        <v>4.3369860259374686</v>
      </c>
    </row>
    <row r="53" spans="1:11" x14ac:dyDescent="0.2">
      <c r="A53" s="138"/>
      <c r="B53" s="139"/>
      <c r="C53" s="38" t="s">
        <v>26</v>
      </c>
      <c r="D53" s="39">
        <f t="shared" ref="D53:K53" si="11">D52*2</f>
        <v>26.021916155624808</v>
      </c>
      <c r="E53" s="39">
        <f t="shared" si="11"/>
        <v>13.010958077812404</v>
      </c>
      <c r="F53" s="39">
        <f t="shared" si="11"/>
        <v>8.6739720518749373</v>
      </c>
      <c r="G53" s="39">
        <f t="shared" si="11"/>
        <v>13.010958077812404</v>
      </c>
      <c r="H53" s="39">
        <f t="shared" si="11"/>
        <v>6.9391776414999491</v>
      </c>
      <c r="I53" s="39">
        <f t="shared" si="11"/>
        <v>5.2043832311249618</v>
      </c>
      <c r="J53" s="39">
        <f t="shared" si="11"/>
        <v>5.2043832311249618</v>
      </c>
      <c r="K53" s="39">
        <f t="shared" si="11"/>
        <v>8.6739720518749373</v>
      </c>
    </row>
    <row r="54" spans="1:11" x14ac:dyDescent="0.2">
      <c r="A54" s="138"/>
      <c r="B54" s="139"/>
      <c r="C54" s="38" t="s">
        <v>27</v>
      </c>
      <c r="D54" s="39">
        <f t="shared" ref="D54:K54" si="12">D52*3</f>
        <v>39.032874233437212</v>
      </c>
      <c r="E54" s="39">
        <f t="shared" si="12"/>
        <v>19.516437116718606</v>
      </c>
      <c r="F54" s="39">
        <f t="shared" si="12"/>
        <v>13.010958077812406</v>
      </c>
      <c r="G54" s="39">
        <f t="shared" si="12"/>
        <v>19.516437116718606</v>
      </c>
      <c r="H54" s="39">
        <f t="shared" si="12"/>
        <v>10.408766462249924</v>
      </c>
      <c r="I54" s="39">
        <f t="shared" si="12"/>
        <v>7.8065748466874432</v>
      </c>
      <c r="J54" s="39">
        <f t="shared" si="12"/>
        <v>7.8065748466874432</v>
      </c>
      <c r="K54" s="39">
        <f t="shared" si="12"/>
        <v>13.010958077812406</v>
      </c>
    </row>
    <row r="55" spans="1:11" x14ac:dyDescent="0.2">
      <c r="A55" s="138"/>
      <c r="B55" s="139"/>
      <c r="C55" s="38" t="s">
        <v>28</v>
      </c>
      <c r="D55" s="39">
        <f t="shared" ref="D55:K55" si="13">D52*6</f>
        <v>78.065748466874425</v>
      </c>
      <c r="E55" s="39">
        <f t="shared" si="13"/>
        <v>39.032874233437212</v>
      </c>
      <c r="F55" s="39">
        <f t="shared" si="13"/>
        <v>26.021916155624812</v>
      </c>
      <c r="G55" s="39">
        <f t="shared" si="13"/>
        <v>39.032874233437212</v>
      </c>
      <c r="H55" s="39">
        <f t="shared" si="13"/>
        <v>20.817532924499847</v>
      </c>
      <c r="I55" s="39">
        <f t="shared" si="13"/>
        <v>15.613149693374886</v>
      </c>
      <c r="J55" s="39">
        <f t="shared" si="13"/>
        <v>15.613149693374886</v>
      </c>
      <c r="K55" s="39">
        <f t="shared" si="13"/>
        <v>26.021916155624812</v>
      </c>
    </row>
    <row r="56" spans="1:11" x14ac:dyDescent="0.2">
      <c r="A56" s="138"/>
      <c r="B56" s="139"/>
      <c r="C56" s="38" t="s">
        <v>29</v>
      </c>
      <c r="D56" s="39">
        <f t="shared" ref="D56:K56" si="14">D52*12</f>
        <v>156.13149693374885</v>
      </c>
      <c r="E56" s="39">
        <f t="shared" si="14"/>
        <v>78.065748466874425</v>
      </c>
      <c r="F56" s="39">
        <f t="shared" si="14"/>
        <v>52.043832311249624</v>
      </c>
      <c r="G56" s="39">
        <f t="shared" si="14"/>
        <v>78.065748466874425</v>
      </c>
      <c r="H56" s="39">
        <f t="shared" si="14"/>
        <v>41.635065848999695</v>
      </c>
      <c r="I56" s="39">
        <f t="shared" si="14"/>
        <v>31.226299386749773</v>
      </c>
      <c r="J56" s="39">
        <f t="shared" si="14"/>
        <v>31.226299386749773</v>
      </c>
      <c r="K56" s="39">
        <f t="shared" si="14"/>
        <v>52.043832311249624</v>
      </c>
    </row>
    <row r="57" spans="1:11" x14ac:dyDescent="0.2">
      <c r="A57" s="138"/>
      <c r="B57" s="139"/>
      <c r="C57" s="40" t="s">
        <v>30</v>
      </c>
      <c r="D57" s="140">
        <f t="shared" ref="D57:K57" si="15">D52*14</f>
        <v>182.15341308937366</v>
      </c>
      <c r="E57" s="140">
        <f t="shared" si="15"/>
        <v>91.076706544686829</v>
      </c>
      <c r="F57" s="140">
        <f t="shared" si="15"/>
        <v>60.717804363124557</v>
      </c>
      <c r="G57" s="140">
        <f t="shared" si="15"/>
        <v>91.076706544686829</v>
      </c>
      <c r="H57" s="140">
        <f t="shared" si="15"/>
        <v>48.57424349049964</v>
      </c>
      <c r="I57" s="140">
        <f t="shared" si="15"/>
        <v>36.43068261787473</v>
      </c>
      <c r="J57" s="140">
        <f t="shared" si="15"/>
        <v>36.43068261787473</v>
      </c>
      <c r="K57" s="140">
        <f t="shared" si="15"/>
        <v>60.717804363124557</v>
      </c>
    </row>
    <row r="58" spans="1:11" x14ac:dyDescent="0.2">
      <c r="A58" s="138"/>
      <c r="B58" s="139"/>
      <c r="C58" s="38" t="s">
        <v>31</v>
      </c>
      <c r="D58" s="39">
        <f t="shared" ref="D58:K58" si="16">D57*2</f>
        <v>364.30682617874731</v>
      </c>
      <c r="E58" s="39">
        <f t="shared" si="16"/>
        <v>182.15341308937366</v>
      </c>
      <c r="F58" s="39">
        <f t="shared" si="16"/>
        <v>121.43560872624911</v>
      </c>
      <c r="G58" s="39">
        <f t="shared" si="16"/>
        <v>182.15341308937366</v>
      </c>
      <c r="H58" s="39">
        <f t="shared" si="16"/>
        <v>97.14848698099928</v>
      </c>
      <c r="I58" s="39">
        <f t="shared" si="16"/>
        <v>72.86136523574946</v>
      </c>
      <c r="J58" s="39">
        <f t="shared" si="16"/>
        <v>72.86136523574946</v>
      </c>
      <c r="K58" s="39">
        <f t="shared" si="16"/>
        <v>121.43560872624911</v>
      </c>
    </row>
    <row r="59" spans="1:11" x14ac:dyDescent="0.2">
      <c r="A59" s="138"/>
      <c r="B59" s="139"/>
      <c r="C59" s="38" t="s">
        <v>32</v>
      </c>
      <c r="D59" s="39">
        <f t="shared" ref="D59:K59" si="17">D58+D57</f>
        <v>546.46023926812097</v>
      </c>
      <c r="E59" s="39">
        <f t="shared" si="17"/>
        <v>273.23011963406049</v>
      </c>
      <c r="F59" s="39">
        <f t="shared" si="17"/>
        <v>182.15341308937366</v>
      </c>
      <c r="G59" s="39">
        <f t="shared" si="17"/>
        <v>273.23011963406049</v>
      </c>
      <c r="H59" s="39">
        <f t="shared" si="17"/>
        <v>145.72273047149892</v>
      </c>
      <c r="I59" s="39">
        <f t="shared" si="17"/>
        <v>109.29204785362418</v>
      </c>
      <c r="J59" s="39">
        <f t="shared" si="17"/>
        <v>109.29204785362418</v>
      </c>
      <c r="K59" s="39">
        <f t="shared" si="17"/>
        <v>182.15341308937366</v>
      </c>
    </row>
    <row r="60" spans="1:11" x14ac:dyDescent="0.2">
      <c r="A60" s="138"/>
      <c r="B60" s="139"/>
      <c r="C60" s="38" t="s">
        <v>33</v>
      </c>
      <c r="D60" s="39">
        <f>D58+D58</f>
        <v>728.61365235749463</v>
      </c>
      <c r="E60" s="39">
        <f t="shared" ref="E60:K60" si="18">E59+E57</f>
        <v>364.30682617874731</v>
      </c>
      <c r="F60" s="39">
        <f t="shared" si="18"/>
        <v>242.87121745249823</v>
      </c>
      <c r="G60" s="39">
        <f t="shared" si="18"/>
        <v>364.30682617874731</v>
      </c>
      <c r="H60" s="39">
        <f t="shared" si="18"/>
        <v>194.29697396199856</v>
      </c>
      <c r="I60" s="39">
        <f t="shared" si="18"/>
        <v>145.72273047149892</v>
      </c>
      <c r="J60" s="39">
        <f t="shared" si="18"/>
        <v>145.72273047149892</v>
      </c>
      <c r="K60" s="39">
        <f t="shared" si="18"/>
        <v>242.87121745249823</v>
      </c>
    </row>
    <row r="61" spans="1:11" x14ac:dyDescent="0.2">
      <c r="A61" s="138"/>
      <c r="B61" s="139"/>
      <c r="C61" s="38" t="s">
        <v>34</v>
      </c>
      <c r="D61" s="39">
        <f>D59+D58</f>
        <v>910.76706544686829</v>
      </c>
      <c r="E61" s="39">
        <f t="shared" ref="E61:K61" si="19">E60+E57</f>
        <v>455.38353272343414</v>
      </c>
      <c r="F61" s="39">
        <f t="shared" si="19"/>
        <v>303.5890218156228</v>
      </c>
      <c r="G61" s="39">
        <f t="shared" si="19"/>
        <v>455.38353272343414</v>
      </c>
      <c r="H61" s="39">
        <f t="shared" si="19"/>
        <v>242.8712174524982</v>
      </c>
      <c r="I61" s="39">
        <f t="shared" si="19"/>
        <v>182.15341308937366</v>
      </c>
      <c r="J61" s="39">
        <f t="shared" si="19"/>
        <v>182.15341308937366</v>
      </c>
      <c r="K61" s="39">
        <f t="shared" si="19"/>
        <v>303.5890218156228</v>
      </c>
    </row>
    <row r="62" spans="1:11" x14ac:dyDescent="0.2">
      <c r="A62" s="138"/>
      <c r="B62" s="139"/>
      <c r="C62" s="38" t="s">
        <v>35</v>
      </c>
      <c r="D62" s="39">
        <f>D59+D59</f>
        <v>1092.9204785362419</v>
      </c>
      <c r="E62" s="39">
        <f t="shared" ref="E62:K62" si="20">E61+E57</f>
        <v>546.46023926812097</v>
      </c>
      <c r="F62" s="39">
        <f t="shared" si="20"/>
        <v>364.30682617874737</v>
      </c>
      <c r="G62" s="39">
        <f t="shared" si="20"/>
        <v>546.46023926812097</v>
      </c>
      <c r="H62" s="39">
        <f t="shared" si="20"/>
        <v>291.44546094299784</v>
      </c>
      <c r="I62" s="39">
        <f t="shared" si="20"/>
        <v>218.58409570724839</v>
      </c>
      <c r="J62" s="39">
        <f t="shared" si="20"/>
        <v>218.58409570724839</v>
      </c>
      <c r="K62" s="39">
        <f t="shared" si="20"/>
        <v>364.30682617874737</v>
      </c>
    </row>
    <row r="63" spans="1:11" x14ac:dyDescent="0.2">
      <c r="A63" s="138"/>
      <c r="B63" s="139"/>
      <c r="C63" s="38" t="s">
        <v>36</v>
      </c>
      <c r="D63" s="39">
        <f>D59+D60</f>
        <v>1275.0738916256155</v>
      </c>
      <c r="E63" s="39">
        <f t="shared" ref="E63:K63" si="21">E62+E57</f>
        <v>637.53694581280774</v>
      </c>
      <c r="F63" s="39">
        <f t="shared" si="21"/>
        <v>425.02463054187194</v>
      </c>
      <c r="G63" s="39">
        <f t="shared" si="21"/>
        <v>637.53694581280774</v>
      </c>
      <c r="H63" s="39">
        <f t="shared" si="21"/>
        <v>340.01970443349751</v>
      </c>
      <c r="I63" s="39">
        <f t="shared" si="21"/>
        <v>255.01477832512313</v>
      </c>
      <c r="J63" s="39">
        <f t="shared" si="21"/>
        <v>255.01477832512313</v>
      </c>
      <c r="K63" s="39">
        <f t="shared" si="21"/>
        <v>425.02463054187194</v>
      </c>
    </row>
    <row r="64" spans="1:11" x14ac:dyDescent="0.2">
      <c r="A64" s="138"/>
      <c r="B64" s="139"/>
      <c r="C64" s="38" t="s">
        <v>37</v>
      </c>
      <c r="D64" s="39">
        <f t="shared" ref="D64:K64" si="22">D63+D57</f>
        <v>1457.2273047149893</v>
      </c>
      <c r="E64" s="39">
        <f t="shared" si="22"/>
        <v>728.61365235749463</v>
      </c>
      <c r="F64" s="39">
        <f t="shared" si="22"/>
        <v>485.74243490499651</v>
      </c>
      <c r="G64" s="39">
        <f t="shared" si="22"/>
        <v>728.61365235749463</v>
      </c>
      <c r="H64" s="39">
        <f t="shared" si="22"/>
        <v>388.59394792399712</v>
      </c>
      <c r="I64" s="39">
        <f t="shared" si="22"/>
        <v>291.44546094299784</v>
      </c>
      <c r="J64" s="39">
        <f t="shared" si="22"/>
        <v>291.44546094299784</v>
      </c>
      <c r="K64" s="39">
        <f t="shared" si="22"/>
        <v>485.74243490499651</v>
      </c>
    </row>
    <row r="65" spans="1:11" x14ac:dyDescent="0.2">
      <c r="A65" s="138"/>
      <c r="B65" s="139"/>
      <c r="C65" s="38" t="s">
        <v>38</v>
      </c>
      <c r="D65" s="39">
        <f t="shared" ref="D65:K65" si="23">D64+D57</f>
        <v>1639.380717804363</v>
      </c>
      <c r="E65" s="39">
        <f t="shared" si="23"/>
        <v>819.69035890218152</v>
      </c>
      <c r="F65" s="39">
        <f t="shared" si="23"/>
        <v>546.46023926812109</v>
      </c>
      <c r="G65" s="39">
        <f t="shared" si="23"/>
        <v>819.69035890218152</v>
      </c>
      <c r="H65" s="39">
        <f t="shared" si="23"/>
        <v>437.16819141449673</v>
      </c>
      <c r="I65" s="39">
        <f t="shared" si="23"/>
        <v>327.87614356087255</v>
      </c>
      <c r="J65" s="39">
        <f t="shared" si="23"/>
        <v>327.87614356087255</v>
      </c>
      <c r="K65" s="39">
        <f t="shared" si="23"/>
        <v>546.46023926812109</v>
      </c>
    </row>
    <row r="66" spans="1:11" x14ac:dyDescent="0.2">
      <c r="A66" s="138"/>
      <c r="B66" s="139"/>
      <c r="C66" s="38" t="s">
        <v>39</v>
      </c>
      <c r="D66" s="39">
        <f t="shared" ref="D66:K66" si="24">D65+D57</f>
        <v>1821.5341308937368</v>
      </c>
      <c r="E66" s="39">
        <f t="shared" si="24"/>
        <v>910.7670654468684</v>
      </c>
      <c r="F66" s="39">
        <f t="shared" si="24"/>
        <v>607.1780436312456</v>
      </c>
      <c r="G66" s="39">
        <f t="shared" si="24"/>
        <v>910.7670654468684</v>
      </c>
      <c r="H66" s="39">
        <f t="shared" si="24"/>
        <v>485.74243490499634</v>
      </c>
      <c r="I66" s="39">
        <f t="shared" si="24"/>
        <v>364.30682617874726</v>
      </c>
      <c r="J66" s="39">
        <f t="shared" si="24"/>
        <v>364.30682617874726</v>
      </c>
      <c r="K66" s="39">
        <f t="shared" si="24"/>
        <v>607.1780436312456</v>
      </c>
    </row>
    <row r="67" spans="1:11" x14ac:dyDescent="0.2">
      <c r="A67" s="138"/>
      <c r="B67" s="139"/>
      <c r="C67" s="38" t="s">
        <v>40</v>
      </c>
      <c r="D67" s="39">
        <f t="shared" ref="D67:K67" si="25">D66*2</f>
        <v>3643.0682617874736</v>
      </c>
      <c r="E67" s="39">
        <f t="shared" si="25"/>
        <v>1821.5341308937368</v>
      </c>
      <c r="F67" s="39">
        <f t="shared" si="25"/>
        <v>1214.3560872624912</v>
      </c>
      <c r="G67" s="39">
        <f t="shared" si="25"/>
        <v>1821.5341308937368</v>
      </c>
      <c r="H67" s="39">
        <f t="shared" si="25"/>
        <v>971.48486980999269</v>
      </c>
      <c r="I67" s="39">
        <f t="shared" si="25"/>
        <v>728.61365235749452</v>
      </c>
      <c r="J67" s="39">
        <f t="shared" si="25"/>
        <v>728.61365235749452</v>
      </c>
      <c r="K67" s="39">
        <f t="shared" si="25"/>
        <v>1214.3560872624912</v>
      </c>
    </row>
    <row r="68" spans="1:11" x14ac:dyDescent="0.2">
      <c r="A68" s="130"/>
      <c r="B68" s="106"/>
      <c r="C68" s="42" t="s">
        <v>41</v>
      </c>
      <c r="D68" s="39">
        <f t="shared" ref="D68:K68" si="26">D67+D66</f>
        <v>5464.6023926812104</v>
      </c>
      <c r="E68" s="39">
        <f t="shared" si="26"/>
        <v>2732.3011963406052</v>
      </c>
      <c r="F68" s="39">
        <f t="shared" si="26"/>
        <v>1821.5341308937368</v>
      </c>
      <c r="G68" s="39">
        <f t="shared" si="26"/>
        <v>2732.3011963406052</v>
      </c>
      <c r="H68" s="39">
        <f t="shared" si="26"/>
        <v>1457.227304714989</v>
      </c>
      <c r="I68" s="39">
        <f t="shared" si="26"/>
        <v>1092.9204785362417</v>
      </c>
      <c r="J68" s="39">
        <f t="shared" si="26"/>
        <v>1092.9204785362417</v>
      </c>
      <c r="K68" s="39">
        <f t="shared" si="26"/>
        <v>1821.5341308937368</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Ethiopia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111</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67.658590529807981</v>
      </c>
      <c r="F5" s="15">
        <f>E5*14</f>
        <v>947.22026741731179</v>
      </c>
      <c r="G5" s="16">
        <v>1</v>
      </c>
      <c r="H5" s="15">
        <f>F5*30</f>
        <v>28416.608022519355</v>
      </c>
      <c r="I5" s="17">
        <f>E26</f>
        <v>11366.643209007741</v>
      </c>
      <c r="J5" s="18">
        <f>F26</f>
        <v>17049.964813511608</v>
      </c>
      <c r="K5" s="19"/>
    </row>
    <row r="6" spans="1:11" ht="13.2" x14ac:dyDescent="0.25">
      <c r="A6" s="151" t="s">
        <v>9</v>
      </c>
      <c r="B6" s="159">
        <f>D5*C6</f>
        <v>96.142857142857139</v>
      </c>
      <c r="C6" s="233">
        <f>B7/C7</f>
        <v>96.142857142857139</v>
      </c>
      <c r="D6" s="20" t="s">
        <v>10</v>
      </c>
      <c r="E6" s="21"/>
      <c r="F6" s="21"/>
      <c r="G6" s="22">
        <v>39706</v>
      </c>
      <c r="H6" s="23" t="s">
        <v>11</v>
      </c>
      <c r="I6" s="24" t="s">
        <v>12</v>
      </c>
      <c r="J6" s="24" t="s">
        <v>13</v>
      </c>
      <c r="K6" s="25"/>
    </row>
    <row r="7" spans="1:11" ht="14.4" x14ac:dyDescent="0.3">
      <c r="A7" s="162" t="s">
        <v>14</v>
      </c>
      <c r="B7" s="26">
        <v>1346</v>
      </c>
      <c r="C7" s="27">
        <v>14</v>
      </c>
      <c r="D7"/>
      <c r="E7" s="28"/>
      <c r="F7"/>
      <c r="G7" s="29">
        <v>1.421</v>
      </c>
      <c r="H7"/>
      <c r="I7" s="30"/>
      <c r="J7"/>
      <c r="K7" s="31"/>
    </row>
    <row r="8" spans="1:11" ht="13.8" thickBot="1" x14ac:dyDescent="0.3">
      <c r="A8" s="150" t="s">
        <v>15</v>
      </c>
      <c r="B8" s="32">
        <f>B7*C8</f>
        <v>40380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67.658590529807981</v>
      </c>
      <c r="E10" s="39">
        <f>D10/100*40</f>
        <v>27.063436211923193</v>
      </c>
      <c r="F10" s="153">
        <f>D10/100*60</f>
        <v>40.595154317884791</v>
      </c>
      <c r="G10" s="155" t="s">
        <v>25</v>
      </c>
      <c r="H10" s="144">
        <f>E10/100*35</f>
        <v>9.4722026741731167</v>
      </c>
      <c r="I10" s="39">
        <f>E10/100*10</f>
        <v>2.7063436211923193</v>
      </c>
      <c r="J10" s="39">
        <f>E10/100*10</f>
        <v>2.7063436211923193</v>
      </c>
      <c r="K10" s="39">
        <f>E10/100*45</f>
        <v>12.178546295365436</v>
      </c>
    </row>
    <row r="11" spans="1:11" x14ac:dyDescent="0.2">
      <c r="B11" s="19"/>
      <c r="C11" s="149" t="s">
        <v>26</v>
      </c>
      <c r="D11" s="144">
        <f>D10*2</f>
        <v>135.31718105961596</v>
      </c>
      <c r="E11" s="39">
        <f>E10*2</f>
        <v>54.126872423846386</v>
      </c>
      <c r="F11" s="153">
        <f>F10*2</f>
        <v>81.190308635769583</v>
      </c>
      <c r="G11" s="155" t="s">
        <v>26</v>
      </c>
      <c r="H11" s="144">
        <f>H10*2</f>
        <v>18.944405348346233</v>
      </c>
      <c r="I11" s="39">
        <f>I10*2</f>
        <v>5.4126872423846386</v>
      </c>
      <c r="J11" s="39">
        <f>J10*2</f>
        <v>5.4126872423846386</v>
      </c>
      <c r="K11" s="39">
        <f>K10*2</f>
        <v>24.357092590730872</v>
      </c>
    </row>
    <row r="12" spans="1:11" ht="14.4" x14ac:dyDescent="0.3">
      <c r="A12" s="145"/>
      <c r="B12" s="19"/>
      <c r="C12" s="149" t="s">
        <v>27</v>
      </c>
      <c r="D12" s="144">
        <f>D10*3</f>
        <v>202.97577158942394</v>
      </c>
      <c r="E12" s="39">
        <f>E10*3</f>
        <v>81.190308635769583</v>
      </c>
      <c r="F12" s="153">
        <f>F10*3</f>
        <v>121.78546295365437</v>
      </c>
      <c r="G12" s="155" t="s">
        <v>27</v>
      </c>
      <c r="H12" s="144">
        <f>H10*3</f>
        <v>28.416608022519348</v>
      </c>
      <c r="I12" s="39">
        <f>I10*3</f>
        <v>8.1190308635769579</v>
      </c>
      <c r="J12" s="39">
        <f>J10*3</f>
        <v>8.1190308635769579</v>
      </c>
      <c r="K12" s="39">
        <f>K10*3</f>
        <v>36.535638886096308</v>
      </c>
    </row>
    <row r="13" spans="1:11" x14ac:dyDescent="0.2">
      <c r="B13" s="19"/>
      <c r="C13" s="149" t="s">
        <v>28</v>
      </c>
      <c r="D13" s="144">
        <f>D10*6</f>
        <v>405.95154317884788</v>
      </c>
      <c r="E13" s="39">
        <f>E10*6</f>
        <v>162.38061727153917</v>
      </c>
      <c r="F13" s="153">
        <f>F10*6</f>
        <v>243.57092590730875</v>
      </c>
      <c r="G13" s="155" t="s">
        <v>28</v>
      </c>
      <c r="H13" s="144">
        <f>H10*6</f>
        <v>56.833216045038697</v>
      </c>
      <c r="I13" s="39">
        <f>I10*6</f>
        <v>16.238061727153916</v>
      </c>
      <c r="J13" s="39">
        <f>J10*6</f>
        <v>16.238061727153916</v>
      </c>
      <c r="K13" s="39">
        <f>K10*6</f>
        <v>73.071277772192616</v>
      </c>
    </row>
    <row r="14" spans="1:11" x14ac:dyDescent="0.2">
      <c r="A14" s="157"/>
      <c r="B14" s="147"/>
      <c r="C14" s="149" t="s">
        <v>29</v>
      </c>
      <c r="D14" s="144">
        <f>D10*12</f>
        <v>811.90308635769577</v>
      </c>
      <c r="E14" s="39">
        <f>E10*12</f>
        <v>324.76123454307833</v>
      </c>
      <c r="F14" s="153">
        <f>F10*12</f>
        <v>487.1418518146175</v>
      </c>
      <c r="G14" s="155" t="s">
        <v>29</v>
      </c>
      <c r="H14" s="144">
        <f>H10*12</f>
        <v>113.66643209007739</v>
      </c>
      <c r="I14" s="39">
        <f>I10*12</f>
        <v>32.476123454307832</v>
      </c>
      <c r="J14" s="39">
        <f>J10*12</f>
        <v>32.476123454307832</v>
      </c>
      <c r="K14" s="39">
        <f>K10*12</f>
        <v>146.14255554438523</v>
      </c>
    </row>
    <row r="15" spans="1:11" x14ac:dyDescent="0.2">
      <c r="A15" s="157"/>
      <c r="B15" s="158"/>
      <c r="C15" s="160" t="s">
        <v>30</v>
      </c>
      <c r="D15" s="156">
        <f>D10*14</f>
        <v>947.22026741731179</v>
      </c>
      <c r="E15" s="41">
        <f>E10*14</f>
        <v>378.88810696692468</v>
      </c>
      <c r="F15" s="141">
        <f>F10*14</f>
        <v>568.33216045038705</v>
      </c>
      <c r="G15" s="143" t="s">
        <v>30</v>
      </c>
      <c r="H15" s="156">
        <f>H10*14</f>
        <v>132.61083743842363</v>
      </c>
      <c r="I15" s="41">
        <f>I10*14</f>
        <v>37.888810696692474</v>
      </c>
      <c r="J15" s="41">
        <f>J10*14</f>
        <v>37.888810696692474</v>
      </c>
      <c r="K15" s="41">
        <f>K10*14</f>
        <v>170.4996481351161</v>
      </c>
    </row>
    <row r="16" spans="1:11" x14ac:dyDescent="0.2">
      <c r="A16" s="157"/>
      <c r="B16" s="146"/>
      <c r="C16" s="149" t="s">
        <v>31</v>
      </c>
      <c r="D16" s="144">
        <f>D15*2</f>
        <v>1894.4405348346236</v>
      </c>
      <c r="E16" s="39">
        <f>E15*2</f>
        <v>757.77621393384936</v>
      </c>
      <c r="F16" s="153">
        <f>F15*2</f>
        <v>1136.6643209007741</v>
      </c>
      <c r="G16" s="155" t="s">
        <v>31</v>
      </c>
      <c r="H16" s="144">
        <f>H15*2</f>
        <v>265.22167487684726</v>
      </c>
      <c r="I16" s="39">
        <f>I15*2</f>
        <v>75.777621393384948</v>
      </c>
      <c r="J16" s="39">
        <f>J15*2</f>
        <v>75.777621393384948</v>
      </c>
      <c r="K16" s="39">
        <f>K15*2</f>
        <v>340.99929627023221</v>
      </c>
    </row>
    <row r="17" spans="1:11" x14ac:dyDescent="0.2">
      <c r="B17" s="19"/>
      <c r="C17" s="149" t="s">
        <v>32</v>
      </c>
      <c r="D17" s="144">
        <f>D16+D15</f>
        <v>2841.6608022519354</v>
      </c>
      <c r="E17" s="39">
        <f>E16+E15</f>
        <v>1136.6643209007741</v>
      </c>
      <c r="F17" s="153">
        <f>F16+F15</f>
        <v>1704.996481351161</v>
      </c>
      <c r="G17" s="155" t="s">
        <v>32</v>
      </c>
      <c r="H17" s="144">
        <f>H16+H15</f>
        <v>397.83251231527089</v>
      </c>
      <c r="I17" s="39">
        <f>I16+I15</f>
        <v>113.66643209007742</v>
      </c>
      <c r="J17" s="39">
        <f>J16+J15</f>
        <v>113.66643209007742</v>
      </c>
      <c r="K17" s="39">
        <f>K16+K15</f>
        <v>511.49894440534831</v>
      </c>
    </row>
    <row r="18" spans="1:11" x14ac:dyDescent="0.2">
      <c r="A18" s="138"/>
      <c r="B18" s="19"/>
      <c r="C18" s="149" t="s">
        <v>33</v>
      </c>
      <c r="D18" s="144">
        <f>D16*2</f>
        <v>3788.8810696692472</v>
      </c>
      <c r="E18" s="39">
        <f>E16+E16</f>
        <v>1515.5524278676987</v>
      </c>
      <c r="F18" s="153">
        <f>F16+F16</f>
        <v>2273.3286418015482</v>
      </c>
      <c r="G18" s="155" t="s">
        <v>33</v>
      </c>
      <c r="H18" s="144">
        <f>H16+H16</f>
        <v>530.44334975369452</v>
      </c>
      <c r="I18" s="39">
        <f>I16+I16</f>
        <v>151.5552427867699</v>
      </c>
      <c r="J18" s="39">
        <f>J16+J16</f>
        <v>151.5552427867699</v>
      </c>
      <c r="K18" s="39">
        <f>K16+K16</f>
        <v>681.99859254046441</v>
      </c>
    </row>
    <row r="19" spans="1:11" x14ac:dyDescent="0.2">
      <c r="A19" s="138"/>
      <c r="B19" s="19"/>
      <c r="C19" s="149" t="s">
        <v>34</v>
      </c>
      <c r="D19" s="144">
        <f>D17+D16</f>
        <v>4736.1013370865585</v>
      </c>
      <c r="E19" s="39">
        <f>E17+E16</f>
        <v>1894.4405348346236</v>
      </c>
      <c r="F19" s="153">
        <f>F16+F17</f>
        <v>2841.6608022519349</v>
      </c>
      <c r="G19" s="155" t="s">
        <v>34</v>
      </c>
      <c r="H19" s="144">
        <f>H17+H16</f>
        <v>663.05418719211821</v>
      </c>
      <c r="I19" s="39">
        <f>I16+I17</f>
        <v>189.44405348346237</v>
      </c>
      <c r="J19" s="39">
        <f>J16+J17</f>
        <v>189.44405348346237</v>
      </c>
      <c r="K19" s="39">
        <f>K18+K15</f>
        <v>852.49824067558052</v>
      </c>
    </row>
    <row r="20" spans="1:11" x14ac:dyDescent="0.2">
      <c r="A20" s="138"/>
      <c r="B20" s="19"/>
      <c r="C20" s="149" t="s">
        <v>35</v>
      </c>
      <c r="D20" s="144">
        <f>D17*2</f>
        <v>5683.3216045038707</v>
      </c>
      <c r="E20" s="39">
        <f>E17+E17</f>
        <v>2273.3286418015482</v>
      </c>
      <c r="F20" s="153">
        <f>F17+F17</f>
        <v>3409.9929627023221</v>
      </c>
      <c r="G20" s="155" t="s">
        <v>35</v>
      </c>
      <c r="H20" s="144">
        <f>H17+H17</f>
        <v>795.66502463054178</v>
      </c>
      <c r="I20" s="39">
        <f>I17+I17</f>
        <v>227.33286418015484</v>
      </c>
      <c r="J20" s="39">
        <f>J17+J17</f>
        <v>227.33286418015484</v>
      </c>
      <c r="K20" s="39">
        <f>K19+K15</f>
        <v>1022.9978888106966</v>
      </c>
    </row>
    <row r="21" spans="1:11" x14ac:dyDescent="0.2">
      <c r="A21" s="138"/>
      <c r="B21" s="19"/>
      <c r="C21" s="149" t="s">
        <v>36</v>
      </c>
      <c r="D21" s="144">
        <f>D18+D17</f>
        <v>6630.541871921183</v>
      </c>
      <c r="E21" s="39">
        <f>E18+E17</f>
        <v>2652.2167487684728</v>
      </c>
      <c r="F21" s="153">
        <f>F18+F17</f>
        <v>3978.3251231527092</v>
      </c>
      <c r="G21" s="155" t="s">
        <v>36</v>
      </c>
      <c r="H21" s="144">
        <f>H17+H18</f>
        <v>928.27586206896535</v>
      </c>
      <c r="I21" s="39">
        <f>I18+I17</f>
        <v>265.22167487684732</v>
      </c>
      <c r="J21" s="39">
        <f>J18+J17</f>
        <v>265.22167487684732</v>
      </c>
      <c r="K21" s="39">
        <f>K20+K15</f>
        <v>1193.4975369458127</v>
      </c>
    </row>
    <row r="22" spans="1:11" x14ac:dyDescent="0.2">
      <c r="A22" s="138"/>
      <c r="B22" s="19"/>
      <c r="C22" s="149" t="s">
        <v>37</v>
      </c>
      <c r="D22" s="144">
        <f>D18+D18</f>
        <v>7577.7621393384943</v>
      </c>
      <c r="E22" s="39">
        <f>E18+E18</f>
        <v>3031.1048557353975</v>
      </c>
      <c r="F22" s="153">
        <f>F18+F18</f>
        <v>4546.6572836030964</v>
      </c>
      <c r="G22" s="155" t="s">
        <v>37</v>
      </c>
      <c r="H22" s="144">
        <f>H18+H18</f>
        <v>1060.886699507389</v>
      </c>
      <c r="I22" s="39">
        <f>I18+I18</f>
        <v>303.11048557353979</v>
      </c>
      <c r="J22" s="39">
        <f>J18+J18</f>
        <v>303.11048557353979</v>
      </c>
      <c r="K22" s="39">
        <f>K21+K15</f>
        <v>1363.9971850809288</v>
      </c>
    </row>
    <row r="23" spans="1:11" x14ac:dyDescent="0.2">
      <c r="A23" s="138"/>
      <c r="B23" s="19"/>
      <c r="C23" s="149" t="s">
        <v>38</v>
      </c>
      <c r="D23" s="144">
        <f>D18+D19</f>
        <v>8524.9824067558056</v>
      </c>
      <c r="E23" s="39">
        <f>E19+E18</f>
        <v>3409.9929627023221</v>
      </c>
      <c r="F23" s="153">
        <f>F19+F18</f>
        <v>5114.9894440534827</v>
      </c>
      <c r="G23" s="155" t="s">
        <v>38</v>
      </c>
      <c r="H23" s="144">
        <f>H18+H19</f>
        <v>1193.4975369458127</v>
      </c>
      <c r="I23" s="39">
        <f>I19+I18</f>
        <v>340.99929627023226</v>
      </c>
      <c r="J23" s="39">
        <f>J19+J18</f>
        <v>340.99929627023226</v>
      </c>
      <c r="K23" s="39">
        <f>K22+K15</f>
        <v>1534.4968332160449</v>
      </c>
    </row>
    <row r="24" spans="1:11" x14ac:dyDescent="0.2">
      <c r="A24" s="138"/>
      <c r="B24" s="19"/>
      <c r="C24" s="149" t="s">
        <v>39</v>
      </c>
      <c r="D24" s="144">
        <f>D15*10</f>
        <v>9472.202674173117</v>
      </c>
      <c r="E24" s="39">
        <f>E19+E19</f>
        <v>3788.8810696692472</v>
      </c>
      <c r="F24" s="153">
        <f>F19+F19</f>
        <v>5683.3216045038698</v>
      </c>
      <c r="G24" s="155" t="s">
        <v>39</v>
      </c>
      <c r="H24" s="144">
        <f>H19+H19</f>
        <v>1326.1083743842364</v>
      </c>
      <c r="I24" s="39">
        <f>I19+I19</f>
        <v>378.88810696692474</v>
      </c>
      <c r="J24" s="39">
        <f>J19+J19</f>
        <v>378.88810696692474</v>
      </c>
      <c r="K24" s="39">
        <f>K23+K15</f>
        <v>1704.996481351161</v>
      </c>
    </row>
    <row r="25" spans="1:11" x14ac:dyDescent="0.2">
      <c r="A25" s="138"/>
      <c r="B25" s="19"/>
      <c r="C25" s="149" t="s">
        <v>40</v>
      </c>
      <c r="D25" s="144">
        <f>D24*2</f>
        <v>18944.405348346234</v>
      </c>
      <c r="E25" s="39">
        <f>E24*2</f>
        <v>7577.7621393384943</v>
      </c>
      <c r="F25" s="153">
        <f>F24*2</f>
        <v>11366.64320900774</v>
      </c>
      <c r="G25" s="155" t="s">
        <v>40</v>
      </c>
      <c r="H25" s="144">
        <f>H24*2</f>
        <v>2652.2167487684728</v>
      </c>
      <c r="I25" s="39">
        <f>I24*2</f>
        <v>757.77621393384948</v>
      </c>
      <c r="J25" s="39">
        <f>J24*2</f>
        <v>757.77621393384948</v>
      </c>
      <c r="K25" s="39">
        <f>K24*2</f>
        <v>3409.9929627023221</v>
      </c>
    </row>
    <row r="26" spans="1:11" ht="10.8" thickBot="1" x14ac:dyDescent="0.25">
      <c r="A26" s="138"/>
      <c r="B26" s="25"/>
      <c r="C26" s="148" t="s">
        <v>41</v>
      </c>
      <c r="D26" s="144">
        <f>D25+D24</f>
        <v>28416.608022519351</v>
      </c>
      <c r="E26" s="39">
        <f>E25+E24</f>
        <v>11366.643209007741</v>
      </c>
      <c r="F26" s="153">
        <f>F25+F24</f>
        <v>17049.964813511608</v>
      </c>
      <c r="G26" s="154" t="s">
        <v>41</v>
      </c>
      <c r="H26" s="144">
        <f>H25+H24</f>
        <v>3978.3251231527092</v>
      </c>
      <c r="I26" s="39">
        <f>I25+I24</f>
        <v>1136.6643209007743</v>
      </c>
      <c r="J26" s="39">
        <f>J25+J24</f>
        <v>1136.6643209007743</v>
      </c>
      <c r="K26" s="39">
        <f>K25+K24</f>
        <v>5114.9894440534827</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28416.608022519351</v>
      </c>
      <c r="D29" s="51">
        <f>C29/100*4</f>
        <v>1136.6643209007741</v>
      </c>
      <c r="E29" s="51">
        <f>C29/100*5</f>
        <v>1420.8304011259677</v>
      </c>
      <c r="F29" s="51">
        <f>C29/100*6</f>
        <v>1704.996481351161</v>
      </c>
      <c r="G29" s="51">
        <f>C29/100*7</f>
        <v>1989.1625615763546</v>
      </c>
      <c r="H29" s="51">
        <f>C29/100*8</f>
        <v>2273.3286418015482</v>
      </c>
      <c r="I29" s="51">
        <f>C29/100*9</f>
        <v>2557.4947220267418</v>
      </c>
      <c r="J29" s="51">
        <f>C29/100*10</f>
        <v>2841.6608022519354</v>
      </c>
      <c r="K29" s="52"/>
    </row>
    <row r="30" spans="1:11" x14ac:dyDescent="0.2">
      <c r="A30" s="19"/>
      <c r="B30" s="53" t="s">
        <v>45</v>
      </c>
      <c r="C30" s="54" t="s">
        <v>46</v>
      </c>
      <c r="D30" s="55">
        <f>D15</f>
        <v>947.22026741731179</v>
      </c>
      <c r="E30" s="55">
        <f>D15</f>
        <v>947.22026741731179</v>
      </c>
      <c r="F30" s="55">
        <f>D15</f>
        <v>947.22026741731179</v>
      </c>
      <c r="G30" s="55">
        <f>D15</f>
        <v>947.22026741731179</v>
      </c>
      <c r="H30" s="55">
        <f>D15</f>
        <v>947.22026741731179</v>
      </c>
      <c r="I30" s="55">
        <f>D15</f>
        <v>947.22026741731179</v>
      </c>
      <c r="J30" s="55">
        <f>D15</f>
        <v>947.22026741731179</v>
      </c>
      <c r="K30" s="52"/>
    </row>
    <row r="31" spans="1:11" x14ac:dyDescent="0.2">
      <c r="A31" s="19"/>
      <c r="B31" s="53" t="s">
        <v>47</v>
      </c>
      <c r="C31" s="56" t="s">
        <v>48</v>
      </c>
      <c r="D31" s="51">
        <f t="shared" ref="D31:J31" si="0">D29-D30</f>
        <v>189.44405348346231</v>
      </c>
      <c r="E31" s="51">
        <f t="shared" si="0"/>
        <v>473.61013370865589</v>
      </c>
      <c r="F31" s="51">
        <f t="shared" si="0"/>
        <v>757.77621393384925</v>
      </c>
      <c r="G31" s="51">
        <f t="shared" si="0"/>
        <v>1041.9422941590428</v>
      </c>
      <c r="H31" s="51">
        <f t="shared" si="0"/>
        <v>1326.1083743842364</v>
      </c>
      <c r="I31" s="51">
        <f t="shared" si="0"/>
        <v>1610.27445460943</v>
      </c>
      <c r="J31" s="51">
        <f t="shared" si="0"/>
        <v>1894.4405348346236</v>
      </c>
      <c r="K31" s="52"/>
    </row>
    <row r="32" spans="1:11" ht="10.8" thickBot="1" x14ac:dyDescent="0.25">
      <c r="A32" s="19"/>
      <c r="B32" s="57"/>
      <c r="C32" s="453" t="s">
        <v>161</v>
      </c>
      <c r="D32" s="58">
        <f t="shared" ref="D32:J32" si="1">D31/100*10</f>
        <v>18.94440534834623</v>
      </c>
      <c r="E32" s="58">
        <f t="shared" si="1"/>
        <v>47.361013370865592</v>
      </c>
      <c r="F32" s="58">
        <f t="shared" si="1"/>
        <v>75.777621393384919</v>
      </c>
      <c r="G32" s="58">
        <f t="shared" si="1"/>
        <v>104.19422941590427</v>
      </c>
      <c r="H32" s="58">
        <f t="shared" si="1"/>
        <v>132.61083743842366</v>
      </c>
      <c r="I32" s="58">
        <f t="shared" si="1"/>
        <v>161.027445460943</v>
      </c>
      <c r="J32" s="58">
        <f t="shared" si="1"/>
        <v>189.44405348346237</v>
      </c>
      <c r="K32" s="59"/>
    </row>
    <row r="33" spans="1:11" x14ac:dyDescent="0.2">
      <c r="A33" s="19"/>
      <c r="B33" s="60" t="s">
        <v>50</v>
      </c>
      <c r="C33" s="61" t="s">
        <v>51</v>
      </c>
      <c r="D33" s="62">
        <f t="shared" ref="D33:J36" si="2">D29*30</f>
        <v>34099.929627023223</v>
      </c>
      <c r="E33" s="62">
        <f t="shared" si="2"/>
        <v>42624.91203377903</v>
      </c>
      <c r="F33" s="62">
        <f t="shared" si="2"/>
        <v>51149.89444053483</v>
      </c>
      <c r="G33" s="62">
        <f t="shared" si="2"/>
        <v>59674.876847290638</v>
      </c>
      <c r="H33" s="62">
        <f t="shared" si="2"/>
        <v>68199.859254046445</v>
      </c>
      <c r="I33" s="62">
        <f t="shared" si="2"/>
        <v>76724.841660802253</v>
      </c>
      <c r="J33" s="63">
        <f t="shared" si="2"/>
        <v>85249.82406755806</v>
      </c>
      <c r="K33" s="64"/>
    </row>
    <row r="34" spans="1:11" x14ac:dyDescent="0.2">
      <c r="A34" s="19"/>
      <c r="B34" s="65" t="s">
        <v>50</v>
      </c>
      <c r="C34" s="66" t="s">
        <v>52</v>
      </c>
      <c r="D34" s="67">
        <f t="shared" si="2"/>
        <v>28416.608022519355</v>
      </c>
      <c r="E34" s="67">
        <f t="shared" si="2"/>
        <v>28416.608022519355</v>
      </c>
      <c r="F34" s="67">
        <f t="shared" si="2"/>
        <v>28416.608022519355</v>
      </c>
      <c r="G34" s="67">
        <f t="shared" si="2"/>
        <v>28416.608022519355</v>
      </c>
      <c r="H34" s="67">
        <f t="shared" si="2"/>
        <v>28416.608022519355</v>
      </c>
      <c r="I34" s="67">
        <f t="shared" si="2"/>
        <v>28416.608022519355</v>
      </c>
      <c r="J34" s="68">
        <f t="shared" si="2"/>
        <v>28416.608022519355</v>
      </c>
      <c r="K34" s="69"/>
    </row>
    <row r="35" spans="1:11" x14ac:dyDescent="0.2">
      <c r="A35" s="19"/>
      <c r="B35" s="70" t="s">
        <v>50</v>
      </c>
      <c r="C35" s="71" t="s">
        <v>53</v>
      </c>
      <c r="D35" s="72">
        <f t="shared" si="2"/>
        <v>5683.3216045038698</v>
      </c>
      <c r="E35" s="72">
        <f t="shared" si="2"/>
        <v>14208.304011259677</v>
      </c>
      <c r="F35" s="72">
        <f t="shared" si="2"/>
        <v>22733.286418015479</v>
      </c>
      <c r="G35" s="72">
        <f t="shared" si="2"/>
        <v>31258.268824771287</v>
      </c>
      <c r="H35" s="72">
        <f t="shared" si="2"/>
        <v>39783.251231527094</v>
      </c>
      <c r="I35" s="72">
        <f t="shared" si="2"/>
        <v>48308.233638282902</v>
      </c>
      <c r="J35" s="73">
        <f t="shared" si="2"/>
        <v>56833.216045038709</v>
      </c>
      <c r="K35" s="74"/>
    </row>
    <row r="36" spans="1:11" ht="10.8" thickBot="1" x14ac:dyDescent="0.25">
      <c r="A36" s="19"/>
      <c r="B36" s="75" t="s">
        <v>50</v>
      </c>
      <c r="C36" s="76" t="s">
        <v>49</v>
      </c>
      <c r="D36" s="77">
        <f t="shared" si="2"/>
        <v>568.33216045038694</v>
      </c>
      <c r="E36" s="77">
        <f t="shared" si="2"/>
        <v>1420.8304011259677</v>
      </c>
      <c r="F36" s="77">
        <f t="shared" si="2"/>
        <v>2273.3286418015477</v>
      </c>
      <c r="G36" s="77">
        <f t="shared" si="2"/>
        <v>3125.826882477128</v>
      </c>
      <c r="H36" s="77">
        <f t="shared" si="2"/>
        <v>3978.3251231527097</v>
      </c>
      <c r="I36" s="77">
        <f t="shared" si="2"/>
        <v>4830.82336382829</v>
      </c>
      <c r="J36" s="77">
        <f t="shared" si="2"/>
        <v>5683.3216045038707</v>
      </c>
      <c r="K36" s="78"/>
    </row>
    <row r="37" spans="1:11" x14ac:dyDescent="0.2">
      <c r="A37" s="6"/>
      <c r="B37" s="79"/>
      <c r="C37" s="80" t="s">
        <v>54</v>
      </c>
      <c r="D37" s="81">
        <f t="shared" ref="D37:J37" si="3">D31</f>
        <v>189.44405348346231</v>
      </c>
      <c r="E37" s="81">
        <f t="shared" si="3"/>
        <v>473.61013370865589</v>
      </c>
      <c r="F37" s="81">
        <f t="shared" si="3"/>
        <v>757.77621393384925</v>
      </c>
      <c r="G37" s="81">
        <f t="shared" si="3"/>
        <v>1041.9422941590428</v>
      </c>
      <c r="H37" s="81">
        <f t="shared" si="3"/>
        <v>1326.1083743842364</v>
      </c>
      <c r="I37" s="81">
        <f t="shared" si="3"/>
        <v>1610.27445460943</v>
      </c>
      <c r="J37" s="81">
        <f t="shared" si="3"/>
        <v>1894.4405348346236</v>
      </c>
      <c r="K37" s="82"/>
    </row>
    <row r="38" spans="1:11" ht="11.4" x14ac:dyDescent="0.2">
      <c r="A38" s="11"/>
      <c r="B38" s="83"/>
      <c r="C38" s="84" t="s">
        <v>55</v>
      </c>
      <c r="D38" s="85">
        <f t="shared" ref="D38:J38" si="4">D37/100*20</f>
        <v>37.88881069669246</v>
      </c>
      <c r="E38" s="86">
        <f t="shared" si="4"/>
        <v>94.722026741731185</v>
      </c>
      <c r="F38" s="86">
        <f t="shared" si="4"/>
        <v>151.55524278676984</v>
      </c>
      <c r="G38" s="86">
        <f t="shared" si="4"/>
        <v>208.38845883180855</v>
      </c>
      <c r="H38" s="86">
        <f t="shared" si="4"/>
        <v>265.22167487684732</v>
      </c>
      <c r="I38" s="86">
        <f t="shared" si="4"/>
        <v>322.054890921886</v>
      </c>
      <c r="J38" s="86">
        <f t="shared" si="4"/>
        <v>378.88810696692474</v>
      </c>
      <c r="K38" s="82"/>
    </row>
    <row r="39" spans="1:11" ht="13.2" x14ac:dyDescent="0.25">
      <c r="A39" s="19"/>
      <c r="B39" s="87"/>
      <c r="C39" s="88" t="s">
        <v>56</v>
      </c>
      <c r="D39" s="85">
        <f t="shared" ref="D39:J39" si="5">D37/100*40</f>
        <v>75.777621393384919</v>
      </c>
      <c r="E39" s="86">
        <f t="shared" si="5"/>
        <v>189.44405348346237</v>
      </c>
      <c r="F39" s="86">
        <f t="shared" si="5"/>
        <v>303.11048557353968</v>
      </c>
      <c r="G39" s="86">
        <f t="shared" si="5"/>
        <v>416.7769176636171</v>
      </c>
      <c r="H39" s="86">
        <f t="shared" si="5"/>
        <v>530.44334975369463</v>
      </c>
      <c r="I39" s="86">
        <f t="shared" si="5"/>
        <v>644.109781843772</v>
      </c>
      <c r="J39" s="86">
        <f t="shared" si="5"/>
        <v>757.77621393384948</v>
      </c>
      <c r="K39" s="82"/>
    </row>
    <row r="40" spans="1:11" ht="11.4" x14ac:dyDescent="0.2">
      <c r="A40" s="19"/>
      <c r="B40" s="89"/>
      <c r="C40" s="84" t="s">
        <v>57</v>
      </c>
      <c r="D40" s="85">
        <f t="shared" ref="D40:J40" si="6">D37/100*40</f>
        <v>75.777621393384919</v>
      </c>
      <c r="E40" s="86">
        <f t="shared" si="6"/>
        <v>189.44405348346237</v>
      </c>
      <c r="F40" s="86">
        <f t="shared" si="6"/>
        <v>303.11048557353968</v>
      </c>
      <c r="G40" s="86">
        <f t="shared" si="6"/>
        <v>416.7769176636171</v>
      </c>
      <c r="H40" s="86">
        <f t="shared" si="6"/>
        <v>530.44334975369463</v>
      </c>
      <c r="I40" s="86">
        <f t="shared" si="6"/>
        <v>644.109781843772</v>
      </c>
      <c r="J40" s="86">
        <f t="shared" si="6"/>
        <v>757.77621393384948</v>
      </c>
      <c r="K40" s="82"/>
    </row>
    <row r="41" spans="1:11" s="96" customFormat="1" ht="11.4" x14ac:dyDescent="0.2">
      <c r="A41" s="90"/>
      <c r="B41" s="91"/>
      <c r="C41" s="92" t="s">
        <v>58</v>
      </c>
      <c r="D41" s="93">
        <f>D37/100*4</f>
        <v>7.5777621393384926</v>
      </c>
      <c r="E41" s="94">
        <f>E37/100*5</f>
        <v>23.680506685432796</v>
      </c>
      <c r="F41" s="94">
        <f>F37/100*6</f>
        <v>45.466572836030956</v>
      </c>
      <c r="G41" s="94">
        <f>F37/100*7</f>
        <v>53.044334975369452</v>
      </c>
      <c r="H41" s="94">
        <f>F37/100*8</f>
        <v>60.622097114707941</v>
      </c>
      <c r="I41" s="94">
        <f>F37/100*9</f>
        <v>68.19985925404643</v>
      </c>
      <c r="J41" s="94">
        <f>F37/100*10</f>
        <v>75.777621393384919</v>
      </c>
      <c r="K41" s="95"/>
    </row>
    <row r="42" spans="1:11" ht="11.4" x14ac:dyDescent="0.2">
      <c r="A42" s="19"/>
      <c r="B42" s="89"/>
      <c r="C42" s="97" t="s">
        <v>59</v>
      </c>
      <c r="D42" s="98">
        <f t="shared" ref="D42:J42" si="7">D37+D41</f>
        <v>197.0218156228008</v>
      </c>
      <c r="E42" s="99">
        <f t="shared" si="7"/>
        <v>497.29064039408871</v>
      </c>
      <c r="F42" s="99">
        <f t="shared" si="7"/>
        <v>803.24278676988024</v>
      </c>
      <c r="G42" s="99">
        <f t="shared" si="7"/>
        <v>1094.9866291344124</v>
      </c>
      <c r="H42" s="99">
        <f t="shared" si="7"/>
        <v>1386.7304714989443</v>
      </c>
      <c r="I42" s="99">
        <f t="shared" si="7"/>
        <v>1678.4743138634765</v>
      </c>
      <c r="J42" s="99">
        <f t="shared" si="7"/>
        <v>1970.2181562280084</v>
      </c>
      <c r="K42" s="100"/>
    </row>
    <row r="43" spans="1:11" ht="11.4" x14ac:dyDescent="0.2">
      <c r="A43" s="19"/>
      <c r="B43" s="101"/>
      <c r="C43" s="102" t="s">
        <v>60</v>
      </c>
      <c r="D43" s="103">
        <f>D35*D28</f>
        <v>227.33286418015479</v>
      </c>
      <c r="E43" s="103">
        <f t="shared" ref="E43:J43" si="8">E35*E28</f>
        <v>710.41520056298396</v>
      </c>
      <c r="F43" s="103">
        <f t="shared" si="8"/>
        <v>1363.9971850809286</v>
      </c>
      <c r="G43" s="103">
        <f t="shared" si="8"/>
        <v>2188.0788177339905</v>
      </c>
      <c r="H43" s="103">
        <f t="shared" si="8"/>
        <v>3182.6600985221676</v>
      </c>
      <c r="I43" s="103">
        <f t="shared" si="8"/>
        <v>4347.7410274454614</v>
      </c>
      <c r="J43" s="103">
        <f t="shared" si="8"/>
        <v>5683.3216045038716</v>
      </c>
      <c r="K43" s="104"/>
    </row>
    <row r="44" spans="1:11" ht="11.4" x14ac:dyDescent="0.2">
      <c r="A44" s="19"/>
      <c r="B44" s="101"/>
      <c r="C44" s="102" t="s">
        <v>61</v>
      </c>
      <c r="D44" s="105">
        <f>D35+D43</f>
        <v>5910.6544686840243</v>
      </c>
      <c r="E44" s="105">
        <f t="shared" ref="E44:J44" si="9">E35+E43</f>
        <v>14918.719211822661</v>
      </c>
      <c r="F44" s="105">
        <f t="shared" si="9"/>
        <v>24097.283603096406</v>
      </c>
      <c r="G44" s="105">
        <f t="shared" si="9"/>
        <v>33446.34764250528</v>
      </c>
      <c r="H44" s="105">
        <f t="shared" si="9"/>
        <v>42965.911330049261</v>
      </c>
      <c r="I44" s="105">
        <f t="shared" si="9"/>
        <v>52655.974665728361</v>
      </c>
      <c r="J44" s="105">
        <f t="shared" si="9"/>
        <v>62516.537649542581</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67.658590529807981</v>
      </c>
      <c r="F46" s="114">
        <f>E46*C7</f>
        <v>947.22026741731179</v>
      </c>
      <c r="G46" s="115"/>
      <c r="H46" s="114">
        <f>F46*C8</f>
        <v>28416.608022519355</v>
      </c>
      <c r="I46" s="116">
        <f>E26</f>
        <v>11366.643209007741</v>
      </c>
      <c r="J46" s="117">
        <f>F26</f>
        <v>17049.964813511608</v>
      </c>
      <c r="K46" s="19"/>
    </row>
    <row r="47" spans="1:11" ht="13.8" thickBot="1" x14ac:dyDescent="0.3">
      <c r="A47" s="118" t="str">
        <f t="shared" ref="A47:B49" si="10">A6</f>
        <v>Per Month /US$</v>
      </c>
      <c r="B47" s="119">
        <f t="shared" si="10"/>
        <v>96.142857142857139</v>
      </c>
      <c r="C47" s="27">
        <v>1</v>
      </c>
      <c r="D47" s="120"/>
      <c r="E47" s="121"/>
      <c r="F47" s="121"/>
      <c r="G47" s="122"/>
      <c r="H47" s="123" t="s">
        <v>11</v>
      </c>
      <c r="I47" s="124" t="s">
        <v>20</v>
      </c>
      <c r="J47" s="124" t="s">
        <v>13</v>
      </c>
      <c r="K47" s="25"/>
    </row>
    <row r="48" spans="1:11" ht="13.8" thickBot="1" x14ac:dyDescent="0.3">
      <c r="A48" s="118" t="str">
        <f t="shared" si="10"/>
        <v>Per Year /US$</v>
      </c>
      <c r="B48" s="119">
        <f t="shared" si="10"/>
        <v>1346</v>
      </c>
      <c r="C48" s="27">
        <v>14</v>
      </c>
      <c r="D48" s="125"/>
      <c r="E48" s="126"/>
      <c r="F48" s="126"/>
      <c r="G48" s="126"/>
      <c r="H48" s="127"/>
      <c r="I48" s="127"/>
      <c r="J48" s="127"/>
      <c r="K48" s="44"/>
    </row>
    <row r="49" spans="1:11" ht="13.8" thickBot="1" x14ac:dyDescent="0.3">
      <c r="A49" s="118" t="str">
        <f t="shared" si="10"/>
        <v>Per 30 Years /US$</v>
      </c>
      <c r="B49" s="119">
        <f t="shared" si="10"/>
        <v>40380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40.595154317884791</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12.178546295365438</v>
      </c>
      <c r="E52" s="39">
        <f>F10/100*15</f>
        <v>6.0892731476827189</v>
      </c>
      <c r="F52" s="39">
        <f>F10/100*10</f>
        <v>4.059515431788479</v>
      </c>
      <c r="G52" s="39">
        <f>F10/100*15</f>
        <v>6.0892731476827189</v>
      </c>
      <c r="H52" s="39">
        <f>F10/100*8</f>
        <v>3.2476123454307833</v>
      </c>
      <c r="I52" s="39">
        <f>F10/100*6</f>
        <v>2.4357092590730876</v>
      </c>
      <c r="J52" s="39">
        <f>F10/100*6</f>
        <v>2.4357092590730876</v>
      </c>
      <c r="K52" s="39">
        <f>F10/100*10</f>
        <v>4.059515431788479</v>
      </c>
    </row>
    <row r="53" spans="1:11" x14ac:dyDescent="0.2">
      <c r="A53" s="138"/>
      <c r="B53" s="139"/>
      <c r="C53" s="38" t="s">
        <v>26</v>
      </c>
      <c r="D53" s="39">
        <f t="shared" ref="D53:K53" si="11">D52*2</f>
        <v>24.357092590730876</v>
      </c>
      <c r="E53" s="39">
        <f t="shared" si="11"/>
        <v>12.178546295365438</v>
      </c>
      <c r="F53" s="39">
        <f t="shared" si="11"/>
        <v>8.1190308635769579</v>
      </c>
      <c r="G53" s="39">
        <f t="shared" si="11"/>
        <v>12.178546295365438</v>
      </c>
      <c r="H53" s="39">
        <f t="shared" si="11"/>
        <v>6.4952246908615665</v>
      </c>
      <c r="I53" s="39">
        <f t="shared" si="11"/>
        <v>4.8714185181461751</v>
      </c>
      <c r="J53" s="39">
        <f t="shared" si="11"/>
        <v>4.8714185181461751</v>
      </c>
      <c r="K53" s="39">
        <f t="shared" si="11"/>
        <v>8.1190308635769579</v>
      </c>
    </row>
    <row r="54" spans="1:11" x14ac:dyDescent="0.2">
      <c r="A54" s="138"/>
      <c r="B54" s="139"/>
      <c r="C54" s="38" t="s">
        <v>27</v>
      </c>
      <c r="D54" s="39">
        <f t="shared" ref="D54:K54" si="12">D52*3</f>
        <v>36.535638886096315</v>
      </c>
      <c r="E54" s="39">
        <f t="shared" si="12"/>
        <v>18.267819443048158</v>
      </c>
      <c r="F54" s="39">
        <f t="shared" si="12"/>
        <v>12.178546295365436</v>
      </c>
      <c r="G54" s="39">
        <f t="shared" si="12"/>
        <v>18.267819443048158</v>
      </c>
      <c r="H54" s="39">
        <f t="shared" si="12"/>
        <v>9.7428370362923502</v>
      </c>
      <c r="I54" s="39">
        <f t="shared" si="12"/>
        <v>7.3071277772192627</v>
      </c>
      <c r="J54" s="39">
        <f t="shared" si="12"/>
        <v>7.3071277772192627</v>
      </c>
      <c r="K54" s="39">
        <f t="shared" si="12"/>
        <v>12.178546295365436</v>
      </c>
    </row>
    <row r="55" spans="1:11" x14ac:dyDescent="0.2">
      <c r="A55" s="138"/>
      <c r="B55" s="139"/>
      <c r="C55" s="38" t="s">
        <v>28</v>
      </c>
      <c r="D55" s="39">
        <f t="shared" ref="D55:K55" si="13">D52*6</f>
        <v>73.07127777219263</v>
      </c>
      <c r="E55" s="39">
        <f t="shared" si="13"/>
        <v>36.535638886096315</v>
      </c>
      <c r="F55" s="39">
        <f t="shared" si="13"/>
        <v>24.357092590730872</v>
      </c>
      <c r="G55" s="39">
        <f t="shared" si="13"/>
        <v>36.535638886096315</v>
      </c>
      <c r="H55" s="39">
        <f t="shared" si="13"/>
        <v>19.4856740725847</v>
      </c>
      <c r="I55" s="39">
        <f t="shared" si="13"/>
        <v>14.614255554438525</v>
      </c>
      <c r="J55" s="39">
        <f t="shared" si="13"/>
        <v>14.614255554438525</v>
      </c>
      <c r="K55" s="39">
        <f t="shared" si="13"/>
        <v>24.357092590730872</v>
      </c>
    </row>
    <row r="56" spans="1:11" x14ac:dyDescent="0.2">
      <c r="A56" s="138"/>
      <c r="B56" s="139"/>
      <c r="C56" s="38" t="s">
        <v>29</v>
      </c>
      <c r="D56" s="39">
        <f t="shared" ref="D56:K56" si="14">D52*12</f>
        <v>146.14255554438526</v>
      </c>
      <c r="E56" s="39">
        <f t="shared" si="14"/>
        <v>73.07127777219263</v>
      </c>
      <c r="F56" s="39">
        <f t="shared" si="14"/>
        <v>48.714185181461744</v>
      </c>
      <c r="G56" s="39">
        <f t="shared" si="14"/>
        <v>73.07127777219263</v>
      </c>
      <c r="H56" s="39">
        <f t="shared" si="14"/>
        <v>38.971348145169401</v>
      </c>
      <c r="I56" s="39">
        <f t="shared" si="14"/>
        <v>29.228511108877051</v>
      </c>
      <c r="J56" s="39">
        <f t="shared" si="14"/>
        <v>29.228511108877051</v>
      </c>
      <c r="K56" s="39">
        <f t="shared" si="14"/>
        <v>48.714185181461744</v>
      </c>
    </row>
    <row r="57" spans="1:11" x14ac:dyDescent="0.2">
      <c r="A57" s="138"/>
      <c r="B57" s="139"/>
      <c r="C57" s="40" t="s">
        <v>30</v>
      </c>
      <c r="D57" s="140">
        <f t="shared" ref="D57:K57" si="15">D52*14</f>
        <v>170.49964813511613</v>
      </c>
      <c r="E57" s="140">
        <f t="shared" si="15"/>
        <v>85.249824067558066</v>
      </c>
      <c r="F57" s="140">
        <f t="shared" si="15"/>
        <v>56.833216045038704</v>
      </c>
      <c r="G57" s="140">
        <f t="shared" si="15"/>
        <v>85.249824067558066</v>
      </c>
      <c r="H57" s="140">
        <f t="shared" si="15"/>
        <v>45.466572836030963</v>
      </c>
      <c r="I57" s="140">
        <f t="shared" si="15"/>
        <v>34.099929627023229</v>
      </c>
      <c r="J57" s="140">
        <f t="shared" si="15"/>
        <v>34.099929627023229</v>
      </c>
      <c r="K57" s="140">
        <f t="shared" si="15"/>
        <v>56.833216045038704</v>
      </c>
    </row>
    <row r="58" spans="1:11" x14ac:dyDescent="0.2">
      <c r="A58" s="138"/>
      <c r="B58" s="139"/>
      <c r="C58" s="38" t="s">
        <v>31</v>
      </c>
      <c r="D58" s="39">
        <f t="shared" ref="D58:K58" si="16">D57*2</f>
        <v>340.99929627023226</v>
      </c>
      <c r="E58" s="39">
        <f t="shared" si="16"/>
        <v>170.49964813511613</v>
      </c>
      <c r="F58" s="39">
        <f t="shared" si="16"/>
        <v>113.66643209007741</v>
      </c>
      <c r="G58" s="39">
        <f t="shared" si="16"/>
        <v>170.49964813511613</v>
      </c>
      <c r="H58" s="39">
        <f t="shared" si="16"/>
        <v>90.933145672061926</v>
      </c>
      <c r="I58" s="39">
        <f t="shared" si="16"/>
        <v>68.199859254046459</v>
      </c>
      <c r="J58" s="39">
        <f t="shared" si="16"/>
        <v>68.199859254046459</v>
      </c>
      <c r="K58" s="39">
        <f t="shared" si="16"/>
        <v>113.66643209007741</v>
      </c>
    </row>
    <row r="59" spans="1:11" x14ac:dyDescent="0.2">
      <c r="A59" s="138"/>
      <c r="B59" s="139"/>
      <c r="C59" s="38" t="s">
        <v>32</v>
      </c>
      <c r="D59" s="39">
        <f t="shared" ref="D59:K59" si="17">D58+D57</f>
        <v>511.49894440534842</v>
      </c>
      <c r="E59" s="39">
        <f t="shared" si="17"/>
        <v>255.74947220267421</v>
      </c>
      <c r="F59" s="39">
        <f t="shared" si="17"/>
        <v>170.4996481351161</v>
      </c>
      <c r="G59" s="39">
        <f t="shared" si="17"/>
        <v>255.74947220267421</v>
      </c>
      <c r="H59" s="39">
        <f t="shared" si="17"/>
        <v>136.39971850809289</v>
      </c>
      <c r="I59" s="39">
        <f t="shared" si="17"/>
        <v>102.29978888106969</v>
      </c>
      <c r="J59" s="39">
        <f t="shared" si="17"/>
        <v>102.29978888106969</v>
      </c>
      <c r="K59" s="39">
        <f t="shared" si="17"/>
        <v>170.4996481351161</v>
      </c>
    </row>
    <row r="60" spans="1:11" x14ac:dyDescent="0.2">
      <c r="A60" s="138"/>
      <c r="B60" s="139"/>
      <c r="C60" s="38" t="s">
        <v>33</v>
      </c>
      <c r="D60" s="39">
        <f>D58+D58</f>
        <v>681.99859254046453</v>
      </c>
      <c r="E60" s="39">
        <f t="shared" ref="E60:K60" si="18">E59+E57</f>
        <v>340.99929627023226</v>
      </c>
      <c r="F60" s="39">
        <f t="shared" si="18"/>
        <v>227.33286418015481</v>
      </c>
      <c r="G60" s="39">
        <f t="shared" si="18"/>
        <v>340.99929627023226</v>
      </c>
      <c r="H60" s="39">
        <f t="shared" si="18"/>
        <v>181.86629134412385</v>
      </c>
      <c r="I60" s="39">
        <f t="shared" si="18"/>
        <v>136.39971850809292</v>
      </c>
      <c r="J60" s="39">
        <f t="shared" si="18"/>
        <v>136.39971850809292</v>
      </c>
      <c r="K60" s="39">
        <f t="shared" si="18"/>
        <v>227.33286418015481</v>
      </c>
    </row>
    <row r="61" spans="1:11" x14ac:dyDescent="0.2">
      <c r="A61" s="138"/>
      <c r="B61" s="139"/>
      <c r="C61" s="38" t="s">
        <v>34</v>
      </c>
      <c r="D61" s="39">
        <f>D59+D58</f>
        <v>852.49824067558075</v>
      </c>
      <c r="E61" s="39">
        <f t="shared" ref="E61:K61" si="19">E60+E57</f>
        <v>426.24912033779032</v>
      </c>
      <c r="F61" s="39">
        <f t="shared" si="19"/>
        <v>284.16608022519353</v>
      </c>
      <c r="G61" s="39">
        <f t="shared" si="19"/>
        <v>426.24912033779032</v>
      </c>
      <c r="H61" s="39">
        <f t="shared" si="19"/>
        <v>227.33286418015481</v>
      </c>
      <c r="I61" s="39">
        <f t="shared" si="19"/>
        <v>170.49964813511616</v>
      </c>
      <c r="J61" s="39">
        <f t="shared" si="19"/>
        <v>170.49964813511616</v>
      </c>
      <c r="K61" s="39">
        <f t="shared" si="19"/>
        <v>284.16608022519353</v>
      </c>
    </row>
    <row r="62" spans="1:11" x14ac:dyDescent="0.2">
      <c r="A62" s="138"/>
      <c r="B62" s="139"/>
      <c r="C62" s="38" t="s">
        <v>35</v>
      </c>
      <c r="D62" s="39">
        <f>D59+D59</f>
        <v>1022.9978888106968</v>
      </c>
      <c r="E62" s="39">
        <f t="shared" ref="E62:K62" si="20">E61+E57</f>
        <v>511.49894440534837</v>
      </c>
      <c r="F62" s="39">
        <f t="shared" si="20"/>
        <v>340.99929627023221</v>
      </c>
      <c r="G62" s="39">
        <f t="shared" si="20"/>
        <v>511.49894440534837</v>
      </c>
      <c r="H62" s="39">
        <f t="shared" si="20"/>
        <v>272.79943701618578</v>
      </c>
      <c r="I62" s="39">
        <f t="shared" si="20"/>
        <v>204.5995777621394</v>
      </c>
      <c r="J62" s="39">
        <f t="shared" si="20"/>
        <v>204.5995777621394</v>
      </c>
      <c r="K62" s="39">
        <f t="shared" si="20"/>
        <v>340.99929627023221</v>
      </c>
    </row>
    <row r="63" spans="1:11" x14ac:dyDescent="0.2">
      <c r="A63" s="138"/>
      <c r="B63" s="139"/>
      <c r="C63" s="38" t="s">
        <v>36</v>
      </c>
      <c r="D63" s="39">
        <f>D59+D60</f>
        <v>1193.497536945813</v>
      </c>
      <c r="E63" s="39">
        <f t="shared" ref="E63:K63" si="21">E62+E57</f>
        <v>596.74876847290648</v>
      </c>
      <c r="F63" s="39">
        <f t="shared" si="21"/>
        <v>397.83251231527089</v>
      </c>
      <c r="G63" s="39">
        <f t="shared" si="21"/>
        <v>596.74876847290648</v>
      </c>
      <c r="H63" s="39">
        <f t="shared" si="21"/>
        <v>318.26600985221671</v>
      </c>
      <c r="I63" s="39">
        <f t="shared" si="21"/>
        <v>238.69950738916265</v>
      </c>
      <c r="J63" s="39">
        <f t="shared" si="21"/>
        <v>238.69950738916265</v>
      </c>
      <c r="K63" s="39">
        <f t="shared" si="21"/>
        <v>397.83251231527089</v>
      </c>
    </row>
    <row r="64" spans="1:11" x14ac:dyDescent="0.2">
      <c r="A64" s="138"/>
      <c r="B64" s="139"/>
      <c r="C64" s="38" t="s">
        <v>37</v>
      </c>
      <c r="D64" s="39">
        <f t="shared" ref="D64:K64" si="22">D63+D57</f>
        <v>1363.9971850809291</v>
      </c>
      <c r="E64" s="39">
        <f t="shared" si="22"/>
        <v>681.99859254046453</v>
      </c>
      <c r="F64" s="39">
        <f t="shared" si="22"/>
        <v>454.66572836030957</v>
      </c>
      <c r="G64" s="39">
        <f t="shared" si="22"/>
        <v>681.99859254046453</v>
      </c>
      <c r="H64" s="39">
        <f t="shared" si="22"/>
        <v>363.7325826882477</v>
      </c>
      <c r="I64" s="39">
        <f t="shared" si="22"/>
        <v>272.79943701618589</v>
      </c>
      <c r="J64" s="39">
        <f t="shared" si="22"/>
        <v>272.79943701618589</v>
      </c>
      <c r="K64" s="39">
        <f t="shared" si="22"/>
        <v>454.66572836030957</v>
      </c>
    </row>
    <row r="65" spans="1:11" x14ac:dyDescent="0.2">
      <c r="A65" s="138"/>
      <c r="B65" s="139"/>
      <c r="C65" s="38" t="s">
        <v>38</v>
      </c>
      <c r="D65" s="39">
        <f t="shared" ref="D65:K65" si="23">D64+D57</f>
        <v>1534.4968332160452</v>
      </c>
      <c r="E65" s="39">
        <f t="shared" si="23"/>
        <v>767.24841660802258</v>
      </c>
      <c r="F65" s="39">
        <f t="shared" si="23"/>
        <v>511.49894440534825</v>
      </c>
      <c r="G65" s="39">
        <f t="shared" si="23"/>
        <v>767.24841660802258</v>
      </c>
      <c r="H65" s="39">
        <f t="shared" si="23"/>
        <v>409.19915552427869</v>
      </c>
      <c r="I65" s="39">
        <f t="shared" si="23"/>
        <v>306.89936664320913</v>
      </c>
      <c r="J65" s="39">
        <f t="shared" si="23"/>
        <v>306.89936664320913</v>
      </c>
      <c r="K65" s="39">
        <f t="shared" si="23"/>
        <v>511.49894440534825</v>
      </c>
    </row>
    <row r="66" spans="1:11" x14ac:dyDescent="0.2">
      <c r="A66" s="138"/>
      <c r="B66" s="139"/>
      <c r="C66" s="38" t="s">
        <v>39</v>
      </c>
      <c r="D66" s="39">
        <f t="shared" ref="D66:K66" si="24">D65+D57</f>
        <v>1704.9964813511613</v>
      </c>
      <c r="E66" s="39">
        <f t="shared" si="24"/>
        <v>852.49824067558063</v>
      </c>
      <c r="F66" s="39">
        <f t="shared" si="24"/>
        <v>568.33216045038694</v>
      </c>
      <c r="G66" s="39">
        <f t="shared" si="24"/>
        <v>852.49824067558063</v>
      </c>
      <c r="H66" s="39">
        <f t="shared" si="24"/>
        <v>454.66572836030969</v>
      </c>
      <c r="I66" s="39">
        <f t="shared" si="24"/>
        <v>340.99929627023238</v>
      </c>
      <c r="J66" s="39">
        <f t="shared" si="24"/>
        <v>340.99929627023238</v>
      </c>
      <c r="K66" s="39">
        <f t="shared" si="24"/>
        <v>568.33216045038694</v>
      </c>
    </row>
    <row r="67" spans="1:11" x14ac:dyDescent="0.2">
      <c r="A67" s="138"/>
      <c r="B67" s="139"/>
      <c r="C67" s="38" t="s">
        <v>40</v>
      </c>
      <c r="D67" s="39">
        <f t="shared" ref="D67:K67" si="25">D66*2</f>
        <v>3409.9929627023225</v>
      </c>
      <c r="E67" s="39">
        <f t="shared" si="25"/>
        <v>1704.9964813511613</v>
      </c>
      <c r="F67" s="39">
        <f t="shared" si="25"/>
        <v>1136.6643209007739</v>
      </c>
      <c r="G67" s="39">
        <f t="shared" si="25"/>
        <v>1704.9964813511613</v>
      </c>
      <c r="H67" s="39">
        <f t="shared" si="25"/>
        <v>909.33145672061937</v>
      </c>
      <c r="I67" s="39">
        <f t="shared" si="25"/>
        <v>681.99859254046476</v>
      </c>
      <c r="J67" s="39">
        <f t="shared" si="25"/>
        <v>681.99859254046476</v>
      </c>
      <c r="K67" s="39">
        <f t="shared" si="25"/>
        <v>1136.6643209007739</v>
      </c>
    </row>
    <row r="68" spans="1:11" x14ac:dyDescent="0.2">
      <c r="A68" s="130"/>
      <c r="B68" s="106"/>
      <c r="C68" s="42" t="s">
        <v>41</v>
      </c>
      <c r="D68" s="39">
        <f t="shared" ref="D68:K68" si="26">D67+D66</f>
        <v>5114.9894440534836</v>
      </c>
      <c r="E68" s="39">
        <f t="shared" si="26"/>
        <v>2557.4947220267418</v>
      </c>
      <c r="F68" s="39">
        <f t="shared" si="26"/>
        <v>1704.9964813511608</v>
      </c>
      <c r="G68" s="39">
        <f t="shared" si="26"/>
        <v>2557.4947220267418</v>
      </c>
      <c r="H68" s="39">
        <f t="shared" si="26"/>
        <v>1363.9971850809291</v>
      </c>
      <c r="I68" s="39">
        <f t="shared" si="26"/>
        <v>1022.9978888106971</v>
      </c>
      <c r="J68" s="39">
        <f t="shared" si="26"/>
        <v>1022.9978888106971</v>
      </c>
      <c r="K68" s="39">
        <f t="shared" si="26"/>
        <v>1704.9964813511608</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K115"/>
  <sheetViews>
    <sheetView topLeftCell="A5" workbookViewId="0">
      <selection activeCell="C32" sqref="C32"/>
    </sheetView>
  </sheetViews>
  <sheetFormatPr defaultColWidth="9" defaultRowHeight="10.199999999999999" x14ac:dyDescent="0.2"/>
  <cols>
    <col min="1" max="1" width="20.8867187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Central African Republic</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4.4" x14ac:dyDescent="0.3">
      <c r="A4" s="202" t="s">
        <v>112</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66.200864582286115</v>
      </c>
      <c r="F5" s="15">
        <f>E5*14</f>
        <v>926.81210415200565</v>
      </c>
      <c r="G5" s="16">
        <v>1</v>
      </c>
      <c r="H5" s="15">
        <f>F5*30</f>
        <v>27804.363124560168</v>
      </c>
      <c r="I5" s="17">
        <f>E26</f>
        <v>11121.745249824067</v>
      </c>
      <c r="J5" s="18">
        <f>F26</f>
        <v>16682.617874736101</v>
      </c>
      <c r="K5" s="19"/>
    </row>
    <row r="6" spans="1:11" ht="13.2" x14ac:dyDescent="0.25">
      <c r="A6" s="151" t="s">
        <v>9</v>
      </c>
      <c r="B6" s="159">
        <f>D5*C6</f>
        <v>94.071428571428569</v>
      </c>
      <c r="C6" s="233">
        <f>B7/C7</f>
        <v>94.071428571428569</v>
      </c>
      <c r="D6" s="20" t="s">
        <v>10</v>
      </c>
      <c r="E6" s="21"/>
      <c r="F6" s="21"/>
      <c r="G6" s="22">
        <v>39706</v>
      </c>
      <c r="H6" s="23" t="s">
        <v>11</v>
      </c>
      <c r="I6" s="24" t="s">
        <v>12</v>
      </c>
      <c r="J6" s="24" t="s">
        <v>13</v>
      </c>
      <c r="K6" s="25"/>
    </row>
    <row r="7" spans="1:11" ht="14.4" x14ac:dyDescent="0.3">
      <c r="A7" s="162" t="s">
        <v>14</v>
      </c>
      <c r="B7" s="26">
        <v>1317</v>
      </c>
      <c r="C7" s="27">
        <v>14</v>
      </c>
      <c r="D7"/>
      <c r="E7" s="28"/>
      <c r="F7"/>
      <c r="G7" s="29">
        <v>1.421</v>
      </c>
      <c r="H7"/>
      <c r="I7" s="30"/>
      <c r="J7"/>
      <c r="K7" s="31"/>
    </row>
    <row r="8" spans="1:11" ht="13.8" thickBot="1" x14ac:dyDescent="0.3">
      <c r="A8" s="150" t="s">
        <v>15</v>
      </c>
      <c r="B8" s="32">
        <f>B7*C8</f>
        <v>39510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66.200864582286115</v>
      </c>
      <c r="E10" s="39">
        <f>D10/100*40</f>
        <v>26.480345832914445</v>
      </c>
      <c r="F10" s="153">
        <f>D10/100*60</f>
        <v>39.720518749371664</v>
      </c>
      <c r="G10" s="155" t="s">
        <v>25</v>
      </c>
      <c r="H10" s="144">
        <f>E10/100*35</f>
        <v>9.2681210415200557</v>
      </c>
      <c r="I10" s="39">
        <f>E10/100*10</f>
        <v>2.6480345832914445</v>
      </c>
      <c r="J10" s="39">
        <f>E10/100*10</f>
        <v>2.6480345832914445</v>
      </c>
      <c r="K10" s="39">
        <f>E10/100*45</f>
        <v>11.916155624811498</v>
      </c>
    </row>
    <row r="11" spans="1:11" x14ac:dyDescent="0.2">
      <c r="B11" s="19"/>
      <c r="C11" s="149" t="s">
        <v>26</v>
      </c>
      <c r="D11" s="144">
        <f>D10*2</f>
        <v>132.40172916457223</v>
      </c>
      <c r="E11" s="39">
        <f>E10*2</f>
        <v>52.96069166582889</v>
      </c>
      <c r="F11" s="153">
        <f>F10*2</f>
        <v>79.441037498743327</v>
      </c>
      <c r="G11" s="155" t="s">
        <v>26</v>
      </c>
      <c r="H11" s="144">
        <f>H10*2</f>
        <v>18.536242083040111</v>
      </c>
      <c r="I11" s="39">
        <f>I10*2</f>
        <v>5.296069166582889</v>
      </c>
      <c r="J11" s="39">
        <f>J10*2</f>
        <v>5.296069166582889</v>
      </c>
      <c r="K11" s="39">
        <f>K10*2</f>
        <v>23.832311249622997</v>
      </c>
    </row>
    <row r="12" spans="1:11" ht="14.4" x14ac:dyDescent="0.3">
      <c r="A12" s="145"/>
      <c r="B12" s="19"/>
      <c r="C12" s="149" t="s">
        <v>27</v>
      </c>
      <c r="D12" s="144">
        <f>D10*3</f>
        <v>198.60259374685836</v>
      </c>
      <c r="E12" s="39">
        <f>E10*3</f>
        <v>79.441037498743327</v>
      </c>
      <c r="F12" s="153">
        <f>F10*3</f>
        <v>119.16155624811499</v>
      </c>
      <c r="G12" s="155" t="s">
        <v>27</v>
      </c>
      <c r="H12" s="144">
        <f>H10*3</f>
        <v>27.804363124560169</v>
      </c>
      <c r="I12" s="39">
        <f>I10*3</f>
        <v>7.9441037498743334</v>
      </c>
      <c r="J12" s="39">
        <f>J10*3</f>
        <v>7.9441037498743334</v>
      </c>
      <c r="K12" s="39">
        <f>K10*3</f>
        <v>35.748466874434499</v>
      </c>
    </row>
    <row r="13" spans="1:11" x14ac:dyDescent="0.2">
      <c r="B13" s="19"/>
      <c r="C13" s="149" t="s">
        <v>28</v>
      </c>
      <c r="D13" s="144">
        <f>D10*6</f>
        <v>397.20518749371672</v>
      </c>
      <c r="E13" s="39">
        <f>E10*6</f>
        <v>158.88207499748665</v>
      </c>
      <c r="F13" s="153">
        <f>F10*6</f>
        <v>238.32311249622998</v>
      </c>
      <c r="G13" s="155" t="s">
        <v>28</v>
      </c>
      <c r="H13" s="144">
        <f>H10*6</f>
        <v>55.608726249120338</v>
      </c>
      <c r="I13" s="39">
        <f>I10*6</f>
        <v>15.888207499748667</v>
      </c>
      <c r="J13" s="39">
        <f>J10*6</f>
        <v>15.888207499748667</v>
      </c>
      <c r="K13" s="39">
        <f>K10*6</f>
        <v>71.496933748868997</v>
      </c>
    </row>
    <row r="14" spans="1:11" x14ac:dyDescent="0.2">
      <c r="A14" s="157"/>
      <c r="B14" s="147"/>
      <c r="C14" s="149" t="s">
        <v>29</v>
      </c>
      <c r="D14" s="144">
        <f>D10*12</f>
        <v>794.41037498743344</v>
      </c>
      <c r="E14" s="39">
        <f>E10*12</f>
        <v>317.76414999497331</v>
      </c>
      <c r="F14" s="153">
        <f>F10*12</f>
        <v>476.64622499245996</v>
      </c>
      <c r="G14" s="155" t="s">
        <v>29</v>
      </c>
      <c r="H14" s="144">
        <f>H10*12</f>
        <v>111.21745249824068</v>
      </c>
      <c r="I14" s="39">
        <f>I10*12</f>
        <v>31.776414999497334</v>
      </c>
      <c r="J14" s="39">
        <f>J10*12</f>
        <v>31.776414999497334</v>
      </c>
      <c r="K14" s="39">
        <f>K10*12</f>
        <v>142.99386749773799</v>
      </c>
    </row>
    <row r="15" spans="1:11" x14ac:dyDescent="0.2">
      <c r="A15" s="157"/>
      <c r="B15" s="158"/>
      <c r="C15" s="160" t="s">
        <v>30</v>
      </c>
      <c r="D15" s="156">
        <f>D10*14</f>
        <v>926.81210415200565</v>
      </c>
      <c r="E15" s="41">
        <f>E10*14</f>
        <v>370.72484166080221</v>
      </c>
      <c r="F15" s="141">
        <f>F10*14</f>
        <v>556.08726249120332</v>
      </c>
      <c r="G15" s="143" t="s">
        <v>30</v>
      </c>
      <c r="H15" s="156">
        <f>H10*14</f>
        <v>129.75369458128077</v>
      </c>
      <c r="I15" s="41">
        <f>I10*14</f>
        <v>37.072484166080223</v>
      </c>
      <c r="J15" s="41">
        <f>J10*14</f>
        <v>37.072484166080223</v>
      </c>
      <c r="K15" s="41">
        <f>K10*14</f>
        <v>166.82617874736098</v>
      </c>
    </row>
    <row r="16" spans="1:11" x14ac:dyDescent="0.2">
      <c r="A16" s="157"/>
      <c r="B16" s="146"/>
      <c r="C16" s="149" t="s">
        <v>31</v>
      </c>
      <c r="D16" s="144">
        <f>D15*2</f>
        <v>1853.6242083040113</v>
      </c>
      <c r="E16" s="39">
        <f>E15*2</f>
        <v>741.44968332160443</v>
      </c>
      <c r="F16" s="153">
        <f>F15*2</f>
        <v>1112.1745249824066</v>
      </c>
      <c r="G16" s="155" t="s">
        <v>31</v>
      </c>
      <c r="H16" s="144">
        <f>H15*2</f>
        <v>259.50738916256154</v>
      </c>
      <c r="I16" s="39">
        <f>I15*2</f>
        <v>74.144968332160445</v>
      </c>
      <c r="J16" s="39">
        <f>J15*2</f>
        <v>74.144968332160445</v>
      </c>
      <c r="K16" s="39">
        <f>K15*2</f>
        <v>333.65235749472197</v>
      </c>
    </row>
    <row r="17" spans="1:11" x14ac:dyDescent="0.2">
      <c r="B17" s="19"/>
      <c r="C17" s="149" t="s">
        <v>32</v>
      </c>
      <c r="D17" s="144">
        <f>D16+D15</f>
        <v>2780.4363124560168</v>
      </c>
      <c r="E17" s="39">
        <f>E16+E15</f>
        <v>1112.1745249824066</v>
      </c>
      <c r="F17" s="153">
        <f>F16+F15</f>
        <v>1668.26178747361</v>
      </c>
      <c r="G17" s="155" t="s">
        <v>32</v>
      </c>
      <c r="H17" s="144">
        <f>H16+H15</f>
        <v>389.26108374384228</v>
      </c>
      <c r="I17" s="39">
        <f>I16+I15</f>
        <v>111.21745249824068</v>
      </c>
      <c r="J17" s="39">
        <f>J16+J15</f>
        <v>111.21745249824068</v>
      </c>
      <c r="K17" s="39">
        <f>K16+K15</f>
        <v>500.47853624208295</v>
      </c>
    </row>
    <row r="18" spans="1:11" x14ac:dyDescent="0.2">
      <c r="A18" s="138"/>
      <c r="B18" s="19"/>
      <c r="C18" s="149" t="s">
        <v>33</v>
      </c>
      <c r="D18" s="144">
        <f>D16*2</f>
        <v>3707.2484166080226</v>
      </c>
      <c r="E18" s="39">
        <f>E16+E16</f>
        <v>1482.8993666432089</v>
      </c>
      <c r="F18" s="153">
        <f>F16+F16</f>
        <v>2224.3490499648133</v>
      </c>
      <c r="G18" s="155" t="s">
        <v>33</v>
      </c>
      <c r="H18" s="144">
        <f>H16+H16</f>
        <v>519.01477832512307</v>
      </c>
      <c r="I18" s="39">
        <f>I16+I16</f>
        <v>148.28993666432089</v>
      </c>
      <c r="J18" s="39">
        <f>J16+J16</f>
        <v>148.28993666432089</v>
      </c>
      <c r="K18" s="39">
        <f>K16+K16</f>
        <v>667.30471498944394</v>
      </c>
    </row>
    <row r="19" spans="1:11" x14ac:dyDescent="0.2">
      <c r="A19" s="138"/>
      <c r="B19" s="19"/>
      <c r="C19" s="149" t="s">
        <v>34</v>
      </c>
      <c r="D19" s="144">
        <f>D17+D16</f>
        <v>4634.0605207600283</v>
      </c>
      <c r="E19" s="39">
        <f>E17+E16</f>
        <v>1853.6242083040111</v>
      </c>
      <c r="F19" s="153">
        <f>F16+F17</f>
        <v>2780.4363124560168</v>
      </c>
      <c r="G19" s="155" t="s">
        <v>34</v>
      </c>
      <c r="H19" s="144">
        <f>H17+H16</f>
        <v>648.76847290640376</v>
      </c>
      <c r="I19" s="39">
        <f>I16+I17</f>
        <v>185.36242083040111</v>
      </c>
      <c r="J19" s="39">
        <f>J16+J17</f>
        <v>185.36242083040111</v>
      </c>
      <c r="K19" s="39">
        <f>K18+K15</f>
        <v>834.13089373680486</v>
      </c>
    </row>
    <row r="20" spans="1:11" x14ac:dyDescent="0.2">
      <c r="A20" s="138"/>
      <c r="B20" s="19"/>
      <c r="C20" s="149" t="s">
        <v>35</v>
      </c>
      <c r="D20" s="144">
        <f>D17*2</f>
        <v>5560.8726249120336</v>
      </c>
      <c r="E20" s="39">
        <f>E17+E17</f>
        <v>2224.3490499648133</v>
      </c>
      <c r="F20" s="153">
        <f>F17+F17</f>
        <v>3336.5235749472199</v>
      </c>
      <c r="G20" s="155" t="s">
        <v>35</v>
      </c>
      <c r="H20" s="144">
        <f>H17+H17</f>
        <v>778.52216748768456</v>
      </c>
      <c r="I20" s="39">
        <f>I17+I17</f>
        <v>222.43490499648135</v>
      </c>
      <c r="J20" s="39">
        <f>J17+J17</f>
        <v>222.43490499648135</v>
      </c>
      <c r="K20" s="39">
        <f>K19+K15</f>
        <v>1000.9570724841658</v>
      </c>
    </row>
    <row r="21" spans="1:11" x14ac:dyDescent="0.2">
      <c r="A21" s="138"/>
      <c r="B21" s="19"/>
      <c r="C21" s="149" t="s">
        <v>36</v>
      </c>
      <c r="D21" s="144">
        <f>D18+D17</f>
        <v>6487.6847290640399</v>
      </c>
      <c r="E21" s="39">
        <f>E18+E17</f>
        <v>2595.0738916256155</v>
      </c>
      <c r="F21" s="153">
        <f>F18+F17</f>
        <v>3892.610837438423</v>
      </c>
      <c r="G21" s="155" t="s">
        <v>36</v>
      </c>
      <c r="H21" s="144">
        <f>H17+H18</f>
        <v>908.27586206896535</v>
      </c>
      <c r="I21" s="39">
        <f>I18+I17</f>
        <v>259.50738916256159</v>
      </c>
      <c r="J21" s="39">
        <f>J18+J17</f>
        <v>259.50738916256159</v>
      </c>
      <c r="K21" s="39">
        <f>K20+K15</f>
        <v>1167.7832512315267</v>
      </c>
    </row>
    <row r="22" spans="1:11" x14ac:dyDescent="0.2">
      <c r="A22" s="138"/>
      <c r="B22" s="19"/>
      <c r="C22" s="149" t="s">
        <v>37</v>
      </c>
      <c r="D22" s="144">
        <f>D18+D18</f>
        <v>7414.4968332160452</v>
      </c>
      <c r="E22" s="39">
        <f>E18+E18</f>
        <v>2965.7987332864177</v>
      </c>
      <c r="F22" s="153">
        <f>F18+F18</f>
        <v>4448.6980999296266</v>
      </c>
      <c r="G22" s="155" t="s">
        <v>37</v>
      </c>
      <c r="H22" s="144">
        <f>H18+H18</f>
        <v>1038.0295566502461</v>
      </c>
      <c r="I22" s="39">
        <f>I18+I18</f>
        <v>296.57987332864178</v>
      </c>
      <c r="J22" s="39">
        <f>J18+J18</f>
        <v>296.57987332864178</v>
      </c>
      <c r="K22" s="39">
        <f>K21+K15</f>
        <v>1334.6094299788876</v>
      </c>
    </row>
    <row r="23" spans="1:11" x14ac:dyDescent="0.2">
      <c r="A23" s="138"/>
      <c r="B23" s="19"/>
      <c r="C23" s="149" t="s">
        <v>38</v>
      </c>
      <c r="D23" s="144">
        <f>D18+D19</f>
        <v>8341.3089373680505</v>
      </c>
      <c r="E23" s="39">
        <f>E19+E18</f>
        <v>3336.5235749472199</v>
      </c>
      <c r="F23" s="153">
        <f>F19+F18</f>
        <v>5004.7853624208301</v>
      </c>
      <c r="G23" s="155" t="s">
        <v>38</v>
      </c>
      <c r="H23" s="144">
        <f>H18+H19</f>
        <v>1167.7832512315267</v>
      </c>
      <c r="I23" s="39">
        <f>I19+I18</f>
        <v>333.65235749472197</v>
      </c>
      <c r="J23" s="39">
        <f>J19+J18</f>
        <v>333.65235749472197</v>
      </c>
      <c r="K23" s="39">
        <f>K22+K15</f>
        <v>1501.4356087262486</v>
      </c>
    </row>
    <row r="24" spans="1:11" x14ac:dyDescent="0.2">
      <c r="A24" s="138"/>
      <c r="B24" s="19"/>
      <c r="C24" s="149" t="s">
        <v>39</v>
      </c>
      <c r="D24" s="144">
        <f>D15*10</f>
        <v>9268.1210415200567</v>
      </c>
      <c r="E24" s="39">
        <f>E19+E19</f>
        <v>3707.2484166080221</v>
      </c>
      <c r="F24" s="153">
        <f>F19+F19</f>
        <v>5560.8726249120336</v>
      </c>
      <c r="G24" s="155" t="s">
        <v>39</v>
      </c>
      <c r="H24" s="144">
        <f>H19+H19</f>
        <v>1297.5369458128075</v>
      </c>
      <c r="I24" s="39">
        <f>I19+I19</f>
        <v>370.72484166080221</v>
      </c>
      <c r="J24" s="39">
        <f>J19+J19</f>
        <v>370.72484166080221</v>
      </c>
      <c r="K24" s="39">
        <f>K23+K15</f>
        <v>1668.2617874736095</v>
      </c>
    </row>
    <row r="25" spans="1:11" x14ac:dyDescent="0.2">
      <c r="A25" s="138"/>
      <c r="B25" s="19"/>
      <c r="C25" s="149" t="s">
        <v>40</v>
      </c>
      <c r="D25" s="144">
        <f>D24*2</f>
        <v>18536.242083040113</v>
      </c>
      <c r="E25" s="39">
        <f>E24*2</f>
        <v>7414.4968332160443</v>
      </c>
      <c r="F25" s="153">
        <f>F24*2</f>
        <v>11121.745249824067</v>
      </c>
      <c r="G25" s="155" t="s">
        <v>40</v>
      </c>
      <c r="H25" s="144">
        <f>H24*2</f>
        <v>2595.073891625615</v>
      </c>
      <c r="I25" s="39">
        <f>I24*2</f>
        <v>741.44968332160443</v>
      </c>
      <c r="J25" s="39">
        <f>J24*2</f>
        <v>741.44968332160443</v>
      </c>
      <c r="K25" s="39">
        <f>K24*2</f>
        <v>3336.523574947219</v>
      </c>
    </row>
    <row r="26" spans="1:11" ht="10.8" thickBot="1" x14ac:dyDescent="0.25">
      <c r="A26" s="138"/>
      <c r="B26" s="25"/>
      <c r="C26" s="148" t="s">
        <v>41</v>
      </c>
      <c r="D26" s="144">
        <f>D25+D24</f>
        <v>27804.363124560172</v>
      </c>
      <c r="E26" s="39">
        <f>E25+E24</f>
        <v>11121.745249824067</v>
      </c>
      <c r="F26" s="153">
        <f>F25+F24</f>
        <v>16682.617874736101</v>
      </c>
      <c r="G26" s="154" t="s">
        <v>41</v>
      </c>
      <c r="H26" s="144">
        <f>H25+H24</f>
        <v>3892.6108374384225</v>
      </c>
      <c r="I26" s="39">
        <f>I25+I24</f>
        <v>1112.1745249824066</v>
      </c>
      <c r="J26" s="39">
        <f>J25+J24</f>
        <v>1112.1745249824066</v>
      </c>
      <c r="K26" s="39">
        <f>K25+K24</f>
        <v>5004.7853624208283</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27804.363124560172</v>
      </c>
      <c r="D29" s="51">
        <f>C29/100*4</f>
        <v>1112.1745249824069</v>
      </c>
      <c r="E29" s="51">
        <f>C29/100*5</f>
        <v>1390.2181562280086</v>
      </c>
      <c r="F29" s="51">
        <f>C29/100*6</f>
        <v>1668.2617874736102</v>
      </c>
      <c r="G29" s="51">
        <f>C29/100*7</f>
        <v>1946.305418719212</v>
      </c>
      <c r="H29" s="51">
        <f>C29/100*8</f>
        <v>2224.3490499648137</v>
      </c>
      <c r="I29" s="51">
        <f>C29/100*9</f>
        <v>2502.3926812104155</v>
      </c>
      <c r="J29" s="51">
        <f>C29/100*10</f>
        <v>2780.4363124560173</v>
      </c>
      <c r="K29" s="52"/>
    </row>
    <row r="30" spans="1:11" x14ac:dyDescent="0.2">
      <c r="A30" s="19"/>
      <c r="B30" s="53" t="s">
        <v>45</v>
      </c>
      <c r="C30" s="54" t="s">
        <v>46</v>
      </c>
      <c r="D30" s="55">
        <f>D15</f>
        <v>926.81210415200565</v>
      </c>
      <c r="E30" s="55">
        <f>D15</f>
        <v>926.81210415200565</v>
      </c>
      <c r="F30" s="55">
        <f>D15</f>
        <v>926.81210415200565</v>
      </c>
      <c r="G30" s="55">
        <f>D15</f>
        <v>926.81210415200565</v>
      </c>
      <c r="H30" s="55">
        <f>D15</f>
        <v>926.81210415200565</v>
      </c>
      <c r="I30" s="55">
        <f>D15</f>
        <v>926.81210415200565</v>
      </c>
      <c r="J30" s="55">
        <f>D15</f>
        <v>926.81210415200565</v>
      </c>
      <c r="K30" s="52"/>
    </row>
    <row r="31" spans="1:11" x14ac:dyDescent="0.2">
      <c r="A31" s="19"/>
      <c r="B31" s="53" t="s">
        <v>47</v>
      </c>
      <c r="C31" s="56" t="s">
        <v>48</v>
      </c>
      <c r="D31" s="51">
        <f t="shared" ref="D31:J31" si="0">D29-D30</f>
        <v>185.36242083040122</v>
      </c>
      <c r="E31" s="51">
        <f t="shared" si="0"/>
        <v>463.40605207600299</v>
      </c>
      <c r="F31" s="51">
        <f t="shared" si="0"/>
        <v>741.44968332160454</v>
      </c>
      <c r="G31" s="51">
        <f t="shared" si="0"/>
        <v>1019.4933145672063</v>
      </c>
      <c r="H31" s="51">
        <f t="shared" si="0"/>
        <v>1297.536945812808</v>
      </c>
      <c r="I31" s="51">
        <f t="shared" si="0"/>
        <v>1575.5805770584097</v>
      </c>
      <c r="J31" s="51">
        <f t="shared" si="0"/>
        <v>1853.6242083040115</v>
      </c>
      <c r="K31" s="52"/>
    </row>
    <row r="32" spans="1:11" ht="10.8" thickBot="1" x14ac:dyDescent="0.25">
      <c r="A32" s="19"/>
      <c r="B32" s="57"/>
      <c r="C32" s="453" t="s">
        <v>161</v>
      </c>
      <c r="D32" s="58">
        <f t="shared" ref="D32:J32" si="1">D31/100*10</f>
        <v>18.536242083040122</v>
      </c>
      <c r="E32" s="58">
        <f t="shared" si="1"/>
        <v>46.340605207600298</v>
      </c>
      <c r="F32" s="58">
        <f t="shared" si="1"/>
        <v>74.14496833216046</v>
      </c>
      <c r="G32" s="58">
        <f t="shared" si="1"/>
        <v>101.94933145672064</v>
      </c>
      <c r="H32" s="58">
        <f t="shared" si="1"/>
        <v>129.7536945812808</v>
      </c>
      <c r="I32" s="58">
        <f t="shared" si="1"/>
        <v>157.55805770584095</v>
      </c>
      <c r="J32" s="58">
        <f t="shared" si="1"/>
        <v>185.36242083040116</v>
      </c>
      <c r="K32" s="59"/>
    </row>
    <row r="33" spans="1:11" x14ac:dyDescent="0.2">
      <c r="A33" s="19"/>
      <c r="B33" s="60" t="s">
        <v>50</v>
      </c>
      <c r="C33" s="61" t="s">
        <v>51</v>
      </c>
      <c r="D33" s="62">
        <f t="shared" ref="D33:J36" si="2">D29*30</f>
        <v>33365.235749472209</v>
      </c>
      <c r="E33" s="62">
        <f t="shared" si="2"/>
        <v>41706.544686840258</v>
      </c>
      <c r="F33" s="62">
        <f t="shared" si="2"/>
        <v>50047.853624208306</v>
      </c>
      <c r="G33" s="62">
        <f t="shared" si="2"/>
        <v>58389.162561576362</v>
      </c>
      <c r="H33" s="62">
        <f t="shared" si="2"/>
        <v>66730.471498944418</v>
      </c>
      <c r="I33" s="62">
        <f t="shared" si="2"/>
        <v>75071.78043631246</v>
      </c>
      <c r="J33" s="63">
        <f t="shared" si="2"/>
        <v>83413.089373680516</v>
      </c>
      <c r="K33" s="64"/>
    </row>
    <row r="34" spans="1:11" x14ac:dyDescent="0.2">
      <c r="A34" s="19"/>
      <c r="B34" s="65" t="s">
        <v>50</v>
      </c>
      <c r="C34" s="66" t="s">
        <v>52</v>
      </c>
      <c r="D34" s="67">
        <f t="shared" si="2"/>
        <v>27804.363124560168</v>
      </c>
      <c r="E34" s="67">
        <f t="shared" si="2"/>
        <v>27804.363124560168</v>
      </c>
      <c r="F34" s="67">
        <f t="shared" si="2"/>
        <v>27804.363124560168</v>
      </c>
      <c r="G34" s="67">
        <f t="shared" si="2"/>
        <v>27804.363124560168</v>
      </c>
      <c r="H34" s="67">
        <f t="shared" si="2"/>
        <v>27804.363124560168</v>
      </c>
      <c r="I34" s="67">
        <f t="shared" si="2"/>
        <v>27804.363124560168</v>
      </c>
      <c r="J34" s="68">
        <f t="shared" si="2"/>
        <v>27804.363124560168</v>
      </c>
      <c r="K34" s="69"/>
    </row>
    <row r="35" spans="1:11" x14ac:dyDescent="0.2">
      <c r="A35" s="19"/>
      <c r="B35" s="70" t="s">
        <v>50</v>
      </c>
      <c r="C35" s="71" t="s">
        <v>53</v>
      </c>
      <c r="D35" s="72">
        <f t="shared" si="2"/>
        <v>5560.8726249120364</v>
      </c>
      <c r="E35" s="72">
        <f t="shared" si="2"/>
        <v>13902.18156228009</v>
      </c>
      <c r="F35" s="72">
        <f t="shared" si="2"/>
        <v>22243.490499648135</v>
      </c>
      <c r="G35" s="72">
        <f t="shared" si="2"/>
        <v>30584.79943701619</v>
      </c>
      <c r="H35" s="72">
        <f t="shared" si="2"/>
        <v>38926.108374384239</v>
      </c>
      <c r="I35" s="72">
        <f t="shared" si="2"/>
        <v>47267.417311752295</v>
      </c>
      <c r="J35" s="73">
        <f t="shared" si="2"/>
        <v>55608.726249120344</v>
      </c>
      <c r="K35" s="74"/>
    </row>
    <row r="36" spans="1:11" ht="10.8" thickBot="1" x14ac:dyDescent="0.25">
      <c r="A36" s="19"/>
      <c r="B36" s="75" t="s">
        <v>50</v>
      </c>
      <c r="C36" s="76" t="s">
        <v>49</v>
      </c>
      <c r="D36" s="77">
        <f t="shared" si="2"/>
        <v>556.08726249120366</v>
      </c>
      <c r="E36" s="77">
        <f t="shared" si="2"/>
        <v>1390.2181562280089</v>
      </c>
      <c r="F36" s="77">
        <f t="shared" si="2"/>
        <v>2224.3490499648137</v>
      </c>
      <c r="G36" s="77">
        <f t="shared" si="2"/>
        <v>3058.479943701619</v>
      </c>
      <c r="H36" s="77">
        <f t="shared" si="2"/>
        <v>3892.6108374384239</v>
      </c>
      <c r="I36" s="77">
        <f t="shared" si="2"/>
        <v>4726.7417311752288</v>
      </c>
      <c r="J36" s="77">
        <f t="shared" si="2"/>
        <v>5560.8726249120346</v>
      </c>
      <c r="K36" s="78"/>
    </row>
    <row r="37" spans="1:11" x14ac:dyDescent="0.2">
      <c r="A37" s="6"/>
      <c r="B37" s="79"/>
      <c r="C37" s="80" t="s">
        <v>54</v>
      </c>
      <c r="D37" s="81">
        <f t="shared" ref="D37:J37" si="3">D31</f>
        <v>185.36242083040122</v>
      </c>
      <c r="E37" s="81">
        <f t="shared" si="3"/>
        <v>463.40605207600299</v>
      </c>
      <c r="F37" s="81">
        <f t="shared" si="3"/>
        <v>741.44968332160454</v>
      </c>
      <c r="G37" s="81">
        <f t="shared" si="3"/>
        <v>1019.4933145672063</v>
      </c>
      <c r="H37" s="81">
        <f t="shared" si="3"/>
        <v>1297.536945812808</v>
      </c>
      <c r="I37" s="81">
        <f t="shared" si="3"/>
        <v>1575.5805770584097</v>
      </c>
      <c r="J37" s="81">
        <f t="shared" si="3"/>
        <v>1853.6242083040115</v>
      </c>
      <c r="K37" s="82"/>
    </row>
    <row r="38" spans="1:11" ht="11.4" x14ac:dyDescent="0.2">
      <c r="A38" s="11"/>
      <c r="B38" s="83"/>
      <c r="C38" s="84" t="s">
        <v>55</v>
      </c>
      <c r="D38" s="85">
        <f t="shared" ref="D38:J38" si="4">D37/100*20</f>
        <v>37.072484166080244</v>
      </c>
      <c r="E38" s="86">
        <f t="shared" si="4"/>
        <v>92.681210415200596</v>
      </c>
      <c r="F38" s="86">
        <f t="shared" si="4"/>
        <v>148.28993666432092</v>
      </c>
      <c r="G38" s="86">
        <f t="shared" si="4"/>
        <v>203.89866291344129</v>
      </c>
      <c r="H38" s="86">
        <f t="shared" si="4"/>
        <v>259.50738916256159</v>
      </c>
      <c r="I38" s="86">
        <f t="shared" si="4"/>
        <v>315.1161154116819</v>
      </c>
      <c r="J38" s="86">
        <f t="shared" si="4"/>
        <v>370.72484166080233</v>
      </c>
      <c r="K38" s="82"/>
    </row>
    <row r="39" spans="1:11" ht="13.2" x14ac:dyDescent="0.25">
      <c r="A39" s="19"/>
      <c r="B39" s="87"/>
      <c r="C39" s="88" t="s">
        <v>56</v>
      </c>
      <c r="D39" s="85">
        <f t="shared" ref="D39:J39" si="5">D37/100*40</f>
        <v>74.144968332160488</v>
      </c>
      <c r="E39" s="86">
        <f t="shared" si="5"/>
        <v>185.36242083040119</v>
      </c>
      <c r="F39" s="86">
        <f t="shared" si="5"/>
        <v>296.57987332864184</v>
      </c>
      <c r="G39" s="86">
        <f t="shared" si="5"/>
        <v>407.79732582688257</v>
      </c>
      <c r="H39" s="86">
        <f t="shared" si="5"/>
        <v>519.01477832512319</v>
      </c>
      <c r="I39" s="86">
        <f t="shared" si="5"/>
        <v>630.23223082336381</v>
      </c>
      <c r="J39" s="86">
        <f t="shared" si="5"/>
        <v>741.44968332160465</v>
      </c>
      <c r="K39" s="82"/>
    </row>
    <row r="40" spans="1:11" ht="11.4" x14ac:dyDescent="0.2">
      <c r="A40" s="19"/>
      <c r="B40" s="89"/>
      <c r="C40" s="84" t="s">
        <v>57</v>
      </c>
      <c r="D40" s="85">
        <f t="shared" ref="D40:J40" si="6">D37/100*40</f>
        <v>74.144968332160488</v>
      </c>
      <c r="E40" s="86">
        <f t="shared" si="6"/>
        <v>185.36242083040119</v>
      </c>
      <c r="F40" s="86">
        <f t="shared" si="6"/>
        <v>296.57987332864184</v>
      </c>
      <c r="G40" s="86">
        <f t="shared" si="6"/>
        <v>407.79732582688257</v>
      </c>
      <c r="H40" s="86">
        <f t="shared" si="6"/>
        <v>519.01477832512319</v>
      </c>
      <c r="I40" s="86">
        <f t="shared" si="6"/>
        <v>630.23223082336381</v>
      </c>
      <c r="J40" s="86">
        <f t="shared" si="6"/>
        <v>741.44968332160465</v>
      </c>
      <c r="K40" s="82"/>
    </row>
    <row r="41" spans="1:11" s="96" customFormat="1" ht="11.4" x14ac:dyDescent="0.2">
      <c r="A41" s="90"/>
      <c r="B41" s="91"/>
      <c r="C41" s="92" t="s">
        <v>58</v>
      </c>
      <c r="D41" s="93">
        <f>D37/100*4</f>
        <v>7.4144968332160488</v>
      </c>
      <c r="E41" s="94">
        <f>E37/100*5</f>
        <v>23.170302603800149</v>
      </c>
      <c r="F41" s="94">
        <f>F37/100*6</f>
        <v>44.486980999296271</v>
      </c>
      <c r="G41" s="94">
        <f>F37/100*7</f>
        <v>51.901477832512313</v>
      </c>
      <c r="H41" s="94">
        <f>F37/100*8</f>
        <v>59.315974665728362</v>
      </c>
      <c r="I41" s="94">
        <f>F37/100*9</f>
        <v>66.730471498944411</v>
      </c>
      <c r="J41" s="94">
        <f>F37/100*10</f>
        <v>74.14496833216046</v>
      </c>
      <c r="K41" s="95"/>
    </row>
    <row r="42" spans="1:11" ht="11.4" x14ac:dyDescent="0.2">
      <c r="A42" s="19"/>
      <c r="B42" s="89"/>
      <c r="C42" s="97" t="s">
        <v>59</v>
      </c>
      <c r="D42" s="98">
        <f t="shared" ref="D42:J42" si="7">D37+D41</f>
        <v>192.77691766361727</v>
      </c>
      <c r="E42" s="99">
        <f t="shared" si="7"/>
        <v>486.57635467980316</v>
      </c>
      <c r="F42" s="99">
        <f t="shared" si="7"/>
        <v>785.93666432090083</v>
      </c>
      <c r="G42" s="99">
        <f t="shared" si="7"/>
        <v>1071.3947923997187</v>
      </c>
      <c r="H42" s="99">
        <f t="shared" si="7"/>
        <v>1356.8529204785364</v>
      </c>
      <c r="I42" s="99">
        <f t="shared" si="7"/>
        <v>1642.3110485573541</v>
      </c>
      <c r="J42" s="99">
        <f t="shared" si="7"/>
        <v>1927.769176636172</v>
      </c>
      <c r="K42" s="100"/>
    </row>
    <row r="43" spans="1:11" ht="11.4" x14ac:dyDescent="0.2">
      <c r="A43" s="19"/>
      <c r="B43" s="101"/>
      <c r="C43" s="102" t="s">
        <v>60</v>
      </c>
      <c r="D43" s="103">
        <f>D35*D28</f>
        <v>222.43490499648146</v>
      </c>
      <c r="E43" s="103">
        <f t="shared" ref="E43:J43" si="8">E35*E28</f>
        <v>695.10907811400455</v>
      </c>
      <c r="F43" s="103">
        <f t="shared" si="8"/>
        <v>1334.6094299788881</v>
      </c>
      <c r="G43" s="103">
        <f t="shared" si="8"/>
        <v>2140.9359605911336</v>
      </c>
      <c r="H43" s="103">
        <f t="shared" si="8"/>
        <v>3114.0886699507391</v>
      </c>
      <c r="I43" s="103">
        <f t="shared" si="8"/>
        <v>4254.0675580577063</v>
      </c>
      <c r="J43" s="103">
        <f t="shared" si="8"/>
        <v>5560.8726249120346</v>
      </c>
      <c r="K43" s="104"/>
    </row>
    <row r="44" spans="1:11" ht="11.4" x14ac:dyDescent="0.2">
      <c r="A44" s="19"/>
      <c r="B44" s="101"/>
      <c r="C44" s="102" t="s">
        <v>61</v>
      </c>
      <c r="D44" s="105">
        <f>D35+D43</f>
        <v>5783.3075299085176</v>
      </c>
      <c r="E44" s="105">
        <f t="shared" ref="E44:J44" si="9">E35+E43</f>
        <v>14597.290640394094</v>
      </c>
      <c r="F44" s="105">
        <f t="shared" si="9"/>
        <v>23578.099929627024</v>
      </c>
      <c r="G44" s="105">
        <f t="shared" si="9"/>
        <v>32725.735397607325</v>
      </c>
      <c r="H44" s="105">
        <f t="shared" si="9"/>
        <v>42040.197044334978</v>
      </c>
      <c r="I44" s="105">
        <f t="shared" si="9"/>
        <v>51521.484869810003</v>
      </c>
      <c r="J44" s="105">
        <f t="shared" si="9"/>
        <v>61169.598874032381</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66.200864582286115</v>
      </c>
      <c r="F46" s="114">
        <f>E46*C7</f>
        <v>926.81210415200565</v>
      </c>
      <c r="G46" s="115"/>
      <c r="H46" s="114">
        <f>F46*C8</f>
        <v>27804.363124560168</v>
      </c>
      <c r="I46" s="116">
        <f>E26</f>
        <v>11121.745249824067</v>
      </c>
      <c r="J46" s="117">
        <f>F26</f>
        <v>16682.617874736101</v>
      </c>
      <c r="K46" s="19"/>
    </row>
    <row r="47" spans="1:11" ht="13.8" thickBot="1" x14ac:dyDescent="0.3">
      <c r="A47" s="118" t="str">
        <f t="shared" ref="A47:B49" si="10">A6</f>
        <v>Per Month /US$</v>
      </c>
      <c r="B47" s="119">
        <f t="shared" si="10"/>
        <v>94.071428571428569</v>
      </c>
      <c r="C47" s="27">
        <v>1</v>
      </c>
      <c r="D47" s="120"/>
      <c r="E47" s="121"/>
      <c r="F47" s="121"/>
      <c r="G47" s="122"/>
      <c r="H47" s="123" t="s">
        <v>11</v>
      </c>
      <c r="I47" s="124" t="s">
        <v>20</v>
      </c>
      <c r="J47" s="124" t="s">
        <v>13</v>
      </c>
      <c r="K47" s="25"/>
    </row>
    <row r="48" spans="1:11" ht="13.8" thickBot="1" x14ac:dyDescent="0.3">
      <c r="A48" s="118" t="str">
        <f t="shared" si="10"/>
        <v>Per Year /US$</v>
      </c>
      <c r="B48" s="119">
        <f t="shared" si="10"/>
        <v>1317</v>
      </c>
      <c r="C48" s="27">
        <v>14</v>
      </c>
      <c r="D48" s="125"/>
      <c r="E48" s="126"/>
      <c r="F48" s="126"/>
      <c r="G48" s="126"/>
      <c r="H48" s="127"/>
      <c r="I48" s="127"/>
      <c r="J48" s="127"/>
      <c r="K48" s="44"/>
    </row>
    <row r="49" spans="1:11" ht="13.8" thickBot="1" x14ac:dyDescent="0.3">
      <c r="A49" s="118" t="str">
        <f t="shared" si="10"/>
        <v>Per 30 Years /US$</v>
      </c>
      <c r="B49" s="119">
        <f t="shared" si="10"/>
        <v>39510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39.720518749371664</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11.916155624811498</v>
      </c>
      <c r="E52" s="39">
        <f>F10/100*15</f>
        <v>5.9580778124057492</v>
      </c>
      <c r="F52" s="39">
        <f>F10/100*10</f>
        <v>3.9720518749371663</v>
      </c>
      <c r="G52" s="39">
        <f>F10/100*15</f>
        <v>5.9580778124057492</v>
      </c>
      <c r="H52" s="39">
        <f>F10/100*8</f>
        <v>3.1776414999497331</v>
      </c>
      <c r="I52" s="39">
        <f>F10/100*6</f>
        <v>2.3832311249622999</v>
      </c>
      <c r="J52" s="39">
        <f>F10/100*6</f>
        <v>2.3832311249622999</v>
      </c>
      <c r="K52" s="39">
        <f>F10/100*10</f>
        <v>3.9720518749371663</v>
      </c>
    </row>
    <row r="53" spans="1:11" x14ac:dyDescent="0.2">
      <c r="A53" s="138"/>
      <c r="B53" s="139"/>
      <c r="C53" s="38" t="s">
        <v>26</v>
      </c>
      <c r="D53" s="39">
        <f t="shared" ref="D53:K53" si="11">D52*2</f>
        <v>23.832311249622997</v>
      </c>
      <c r="E53" s="39">
        <f t="shared" si="11"/>
        <v>11.916155624811498</v>
      </c>
      <c r="F53" s="39">
        <f t="shared" si="11"/>
        <v>7.9441037498743325</v>
      </c>
      <c r="G53" s="39">
        <f t="shared" si="11"/>
        <v>11.916155624811498</v>
      </c>
      <c r="H53" s="39">
        <f t="shared" si="11"/>
        <v>6.3552829998994662</v>
      </c>
      <c r="I53" s="39">
        <f t="shared" si="11"/>
        <v>4.7664622499245999</v>
      </c>
      <c r="J53" s="39">
        <f t="shared" si="11"/>
        <v>4.7664622499245999</v>
      </c>
      <c r="K53" s="39">
        <f t="shared" si="11"/>
        <v>7.9441037498743325</v>
      </c>
    </row>
    <row r="54" spans="1:11" x14ac:dyDescent="0.2">
      <c r="A54" s="138"/>
      <c r="B54" s="139"/>
      <c r="C54" s="38" t="s">
        <v>27</v>
      </c>
      <c r="D54" s="39">
        <f t="shared" ref="D54:K54" si="12">D52*3</f>
        <v>35.748466874434499</v>
      </c>
      <c r="E54" s="39">
        <f t="shared" si="12"/>
        <v>17.874233437217249</v>
      </c>
      <c r="F54" s="39">
        <f t="shared" si="12"/>
        <v>11.916155624811498</v>
      </c>
      <c r="G54" s="39">
        <f t="shared" si="12"/>
        <v>17.874233437217249</v>
      </c>
      <c r="H54" s="39">
        <f t="shared" si="12"/>
        <v>9.5329244998491998</v>
      </c>
      <c r="I54" s="39">
        <f t="shared" si="12"/>
        <v>7.1496933748868994</v>
      </c>
      <c r="J54" s="39">
        <f t="shared" si="12"/>
        <v>7.1496933748868994</v>
      </c>
      <c r="K54" s="39">
        <f t="shared" si="12"/>
        <v>11.916155624811498</v>
      </c>
    </row>
    <row r="55" spans="1:11" x14ac:dyDescent="0.2">
      <c r="A55" s="138"/>
      <c r="B55" s="139"/>
      <c r="C55" s="38" t="s">
        <v>28</v>
      </c>
      <c r="D55" s="39">
        <f t="shared" ref="D55:K55" si="13">D52*6</f>
        <v>71.496933748868997</v>
      </c>
      <c r="E55" s="39">
        <f t="shared" si="13"/>
        <v>35.748466874434499</v>
      </c>
      <c r="F55" s="39">
        <f t="shared" si="13"/>
        <v>23.832311249622997</v>
      </c>
      <c r="G55" s="39">
        <f t="shared" si="13"/>
        <v>35.748466874434499</v>
      </c>
      <c r="H55" s="39">
        <f t="shared" si="13"/>
        <v>19.0658489996984</v>
      </c>
      <c r="I55" s="39">
        <f t="shared" si="13"/>
        <v>14.299386749773799</v>
      </c>
      <c r="J55" s="39">
        <f t="shared" si="13"/>
        <v>14.299386749773799</v>
      </c>
      <c r="K55" s="39">
        <f t="shared" si="13"/>
        <v>23.832311249622997</v>
      </c>
    </row>
    <row r="56" spans="1:11" x14ac:dyDescent="0.2">
      <c r="A56" s="138"/>
      <c r="B56" s="139"/>
      <c r="C56" s="38" t="s">
        <v>29</v>
      </c>
      <c r="D56" s="39">
        <f t="shared" ref="D56:K56" si="14">D52*12</f>
        <v>142.99386749773799</v>
      </c>
      <c r="E56" s="39">
        <f t="shared" si="14"/>
        <v>71.496933748868997</v>
      </c>
      <c r="F56" s="39">
        <f t="shared" si="14"/>
        <v>47.664622499245993</v>
      </c>
      <c r="G56" s="39">
        <f t="shared" si="14"/>
        <v>71.496933748868997</v>
      </c>
      <c r="H56" s="39">
        <f t="shared" si="14"/>
        <v>38.131697999396799</v>
      </c>
      <c r="I56" s="39">
        <f t="shared" si="14"/>
        <v>28.598773499547598</v>
      </c>
      <c r="J56" s="39">
        <f t="shared" si="14"/>
        <v>28.598773499547598</v>
      </c>
      <c r="K56" s="39">
        <f t="shared" si="14"/>
        <v>47.664622499245993</v>
      </c>
    </row>
    <row r="57" spans="1:11" x14ac:dyDescent="0.2">
      <c r="A57" s="138"/>
      <c r="B57" s="139"/>
      <c r="C57" s="40" t="s">
        <v>30</v>
      </c>
      <c r="D57" s="140">
        <f t="shared" ref="D57:K57" si="15">D52*14</f>
        <v>166.82617874736098</v>
      </c>
      <c r="E57" s="140">
        <f t="shared" si="15"/>
        <v>83.413089373680492</v>
      </c>
      <c r="F57" s="140">
        <f t="shared" si="15"/>
        <v>55.60872624912033</v>
      </c>
      <c r="G57" s="140">
        <f t="shared" si="15"/>
        <v>83.413089373680492</v>
      </c>
      <c r="H57" s="140">
        <f t="shared" si="15"/>
        <v>44.486980999296264</v>
      </c>
      <c r="I57" s="140">
        <f t="shared" si="15"/>
        <v>33.365235749472198</v>
      </c>
      <c r="J57" s="140">
        <f t="shared" si="15"/>
        <v>33.365235749472198</v>
      </c>
      <c r="K57" s="140">
        <f t="shared" si="15"/>
        <v>55.60872624912033</v>
      </c>
    </row>
    <row r="58" spans="1:11" x14ac:dyDescent="0.2">
      <c r="A58" s="138"/>
      <c r="B58" s="139"/>
      <c r="C58" s="38" t="s">
        <v>31</v>
      </c>
      <c r="D58" s="39">
        <f t="shared" ref="D58:K58" si="16">D57*2</f>
        <v>333.65235749472197</v>
      </c>
      <c r="E58" s="39">
        <f t="shared" si="16"/>
        <v>166.82617874736098</v>
      </c>
      <c r="F58" s="39">
        <f t="shared" si="16"/>
        <v>111.21745249824066</v>
      </c>
      <c r="G58" s="39">
        <f t="shared" si="16"/>
        <v>166.82617874736098</v>
      </c>
      <c r="H58" s="39">
        <f t="shared" si="16"/>
        <v>88.973961998592529</v>
      </c>
      <c r="I58" s="39">
        <f t="shared" si="16"/>
        <v>66.730471498944397</v>
      </c>
      <c r="J58" s="39">
        <f t="shared" si="16"/>
        <v>66.730471498944397</v>
      </c>
      <c r="K58" s="39">
        <f t="shared" si="16"/>
        <v>111.21745249824066</v>
      </c>
    </row>
    <row r="59" spans="1:11" x14ac:dyDescent="0.2">
      <c r="A59" s="138"/>
      <c r="B59" s="139"/>
      <c r="C59" s="38" t="s">
        <v>32</v>
      </c>
      <c r="D59" s="39">
        <f t="shared" ref="D59:K59" si="17">D58+D57</f>
        <v>500.47853624208295</v>
      </c>
      <c r="E59" s="39">
        <f t="shared" si="17"/>
        <v>250.23926812104148</v>
      </c>
      <c r="F59" s="39">
        <f t="shared" si="17"/>
        <v>166.82617874736098</v>
      </c>
      <c r="G59" s="39">
        <f t="shared" si="17"/>
        <v>250.23926812104148</v>
      </c>
      <c r="H59" s="39">
        <f t="shared" si="17"/>
        <v>133.46094299788879</v>
      </c>
      <c r="I59" s="39">
        <f t="shared" si="17"/>
        <v>100.0957072484166</v>
      </c>
      <c r="J59" s="39">
        <f t="shared" si="17"/>
        <v>100.0957072484166</v>
      </c>
      <c r="K59" s="39">
        <f t="shared" si="17"/>
        <v>166.82617874736098</v>
      </c>
    </row>
    <row r="60" spans="1:11" x14ac:dyDescent="0.2">
      <c r="A60" s="138"/>
      <c r="B60" s="139"/>
      <c r="C60" s="38" t="s">
        <v>33</v>
      </c>
      <c r="D60" s="39">
        <f>D58+D58</f>
        <v>667.30471498944394</v>
      </c>
      <c r="E60" s="39">
        <f t="shared" ref="E60:K60" si="18">E59+E57</f>
        <v>333.65235749472197</v>
      </c>
      <c r="F60" s="39">
        <f t="shared" si="18"/>
        <v>222.43490499648132</v>
      </c>
      <c r="G60" s="39">
        <f t="shared" si="18"/>
        <v>333.65235749472197</v>
      </c>
      <c r="H60" s="39">
        <f t="shared" si="18"/>
        <v>177.94792399718506</v>
      </c>
      <c r="I60" s="39">
        <f t="shared" si="18"/>
        <v>133.46094299788879</v>
      </c>
      <c r="J60" s="39">
        <f t="shared" si="18"/>
        <v>133.46094299788879</v>
      </c>
      <c r="K60" s="39">
        <f t="shared" si="18"/>
        <v>222.43490499648132</v>
      </c>
    </row>
    <row r="61" spans="1:11" x14ac:dyDescent="0.2">
      <c r="A61" s="138"/>
      <c r="B61" s="139"/>
      <c r="C61" s="38" t="s">
        <v>34</v>
      </c>
      <c r="D61" s="39">
        <f>D59+D58</f>
        <v>834.13089373680486</v>
      </c>
      <c r="E61" s="39">
        <f t="shared" ref="E61:K61" si="19">E60+E57</f>
        <v>417.06544686840243</v>
      </c>
      <c r="F61" s="39">
        <f t="shared" si="19"/>
        <v>278.04363124560166</v>
      </c>
      <c r="G61" s="39">
        <f t="shared" si="19"/>
        <v>417.06544686840243</v>
      </c>
      <c r="H61" s="39">
        <f t="shared" si="19"/>
        <v>222.43490499648132</v>
      </c>
      <c r="I61" s="39">
        <f t="shared" si="19"/>
        <v>166.82617874736098</v>
      </c>
      <c r="J61" s="39">
        <f t="shared" si="19"/>
        <v>166.82617874736098</v>
      </c>
      <c r="K61" s="39">
        <f t="shared" si="19"/>
        <v>278.04363124560166</v>
      </c>
    </row>
    <row r="62" spans="1:11" x14ac:dyDescent="0.2">
      <c r="A62" s="138"/>
      <c r="B62" s="139"/>
      <c r="C62" s="38" t="s">
        <v>35</v>
      </c>
      <c r="D62" s="39">
        <f>D59+D59</f>
        <v>1000.9570724841659</v>
      </c>
      <c r="E62" s="39">
        <f t="shared" ref="E62:K62" si="20">E61+E57</f>
        <v>500.4785362420829</v>
      </c>
      <c r="F62" s="39">
        <f t="shared" si="20"/>
        <v>333.65235749472197</v>
      </c>
      <c r="G62" s="39">
        <f t="shared" si="20"/>
        <v>500.4785362420829</v>
      </c>
      <c r="H62" s="39">
        <f t="shared" si="20"/>
        <v>266.92188599577759</v>
      </c>
      <c r="I62" s="39">
        <f t="shared" si="20"/>
        <v>200.19141449683318</v>
      </c>
      <c r="J62" s="39">
        <f t="shared" si="20"/>
        <v>200.19141449683318</v>
      </c>
      <c r="K62" s="39">
        <f t="shared" si="20"/>
        <v>333.65235749472197</v>
      </c>
    </row>
    <row r="63" spans="1:11" x14ac:dyDescent="0.2">
      <c r="A63" s="138"/>
      <c r="B63" s="139"/>
      <c r="C63" s="38" t="s">
        <v>36</v>
      </c>
      <c r="D63" s="39">
        <f>D59+D60</f>
        <v>1167.7832512315269</v>
      </c>
      <c r="E63" s="39">
        <f t="shared" ref="E63:K63" si="21">E62+E57</f>
        <v>583.89162561576336</v>
      </c>
      <c r="F63" s="39">
        <f t="shared" si="21"/>
        <v>389.26108374384228</v>
      </c>
      <c r="G63" s="39">
        <f t="shared" si="21"/>
        <v>583.89162561576336</v>
      </c>
      <c r="H63" s="39">
        <f t="shared" si="21"/>
        <v>311.40886699507382</v>
      </c>
      <c r="I63" s="39">
        <f t="shared" si="21"/>
        <v>233.55665024630537</v>
      </c>
      <c r="J63" s="39">
        <f t="shared" si="21"/>
        <v>233.55665024630537</v>
      </c>
      <c r="K63" s="39">
        <f t="shared" si="21"/>
        <v>389.26108374384228</v>
      </c>
    </row>
    <row r="64" spans="1:11" x14ac:dyDescent="0.2">
      <c r="A64" s="138"/>
      <c r="B64" s="139"/>
      <c r="C64" s="38" t="s">
        <v>37</v>
      </c>
      <c r="D64" s="39">
        <f t="shared" ref="D64:K64" si="22">D63+D57</f>
        <v>1334.6094299788879</v>
      </c>
      <c r="E64" s="39">
        <f t="shared" si="22"/>
        <v>667.30471498944382</v>
      </c>
      <c r="F64" s="39">
        <f t="shared" si="22"/>
        <v>444.86980999296259</v>
      </c>
      <c r="G64" s="39">
        <f t="shared" si="22"/>
        <v>667.30471498944382</v>
      </c>
      <c r="H64" s="39">
        <f t="shared" si="22"/>
        <v>355.89584799437011</v>
      </c>
      <c r="I64" s="39">
        <f t="shared" si="22"/>
        <v>266.92188599577759</v>
      </c>
      <c r="J64" s="39">
        <f t="shared" si="22"/>
        <v>266.92188599577759</v>
      </c>
      <c r="K64" s="39">
        <f t="shared" si="22"/>
        <v>444.86980999296259</v>
      </c>
    </row>
    <row r="65" spans="1:11" x14ac:dyDescent="0.2">
      <c r="A65" s="138"/>
      <c r="B65" s="139"/>
      <c r="C65" s="38" t="s">
        <v>38</v>
      </c>
      <c r="D65" s="39">
        <f t="shared" ref="D65:K65" si="23">D64+D57</f>
        <v>1501.4356087262488</v>
      </c>
      <c r="E65" s="39">
        <f t="shared" si="23"/>
        <v>750.71780436312429</v>
      </c>
      <c r="F65" s="39">
        <f t="shared" si="23"/>
        <v>500.4785362420829</v>
      </c>
      <c r="G65" s="39">
        <f t="shared" si="23"/>
        <v>750.71780436312429</v>
      </c>
      <c r="H65" s="39">
        <f t="shared" si="23"/>
        <v>400.38282899366641</v>
      </c>
      <c r="I65" s="39">
        <f t="shared" si="23"/>
        <v>300.28712174524981</v>
      </c>
      <c r="J65" s="39">
        <f t="shared" si="23"/>
        <v>300.28712174524981</v>
      </c>
      <c r="K65" s="39">
        <f t="shared" si="23"/>
        <v>500.4785362420829</v>
      </c>
    </row>
    <row r="66" spans="1:11" x14ac:dyDescent="0.2">
      <c r="A66" s="138"/>
      <c r="B66" s="139"/>
      <c r="C66" s="38" t="s">
        <v>39</v>
      </c>
      <c r="D66" s="39">
        <f t="shared" ref="D66:K66" si="24">D65+D57</f>
        <v>1668.2617874736097</v>
      </c>
      <c r="E66" s="39">
        <f t="shared" si="24"/>
        <v>834.13089373680475</v>
      </c>
      <c r="F66" s="39">
        <f t="shared" si="24"/>
        <v>556.08726249120321</v>
      </c>
      <c r="G66" s="39">
        <f t="shared" si="24"/>
        <v>834.13089373680475</v>
      </c>
      <c r="H66" s="39">
        <f t="shared" si="24"/>
        <v>444.8698099929627</v>
      </c>
      <c r="I66" s="39">
        <f t="shared" si="24"/>
        <v>333.65235749472203</v>
      </c>
      <c r="J66" s="39">
        <f t="shared" si="24"/>
        <v>333.65235749472203</v>
      </c>
      <c r="K66" s="39">
        <f t="shared" si="24"/>
        <v>556.08726249120321</v>
      </c>
    </row>
    <row r="67" spans="1:11" x14ac:dyDescent="0.2">
      <c r="A67" s="138"/>
      <c r="B67" s="139"/>
      <c r="C67" s="38" t="s">
        <v>40</v>
      </c>
      <c r="D67" s="39">
        <f t="shared" ref="D67:K67" si="25">D66*2</f>
        <v>3336.5235749472195</v>
      </c>
      <c r="E67" s="39">
        <f t="shared" si="25"/>
        <v>1668.2617874736095</v>
      </c>
      <c r="F67" s="39">
        <f t="shared" si="25"/>
        <v>1112.1745249824064</v>
      </c>
      <c r="G67" s="39">
        <f t="shared" si="25"/>
        <v>1668.2617874736095</v>
      </c>
      <c r="H67" s="39">
        <f t="shared" si="25"/>
        <v>889.7396199859254</v>
      </c>
      <c r="I67" s="39">
        <f t="shared" si="25"/>
        <v>667.30471498944405</v>
      </c>
      <c r="J67" s="39">
        <f t="shared" si="25"/>
        <v>667.30471498944405</v>
      </c>
      <c r="K67" s="39">
        <f t="shared" si="25"/>
        <v>1112.1745249824064</v>
      </c>
    </row>
    <row r="68" spans="1:11" x14ac:dyDescent="0.2">
      <c r="A68" s="130"/>
      <c r="B68" s="106"/>
      <c r="C68" s="42" t="s">
        <v>41</v>
      </c>
      <c r="D68" s="39">
        <f t="shared" ref="D68:K68" si="26">D67+D66</f>
        <v>5004.7853624208292</v>
      </c>
      <c r="E68" s="39">
        <f t="shared" si="26"/>
        <v>2502.3926812104141</v>
      </c>
      <c r="F68" s="39">
        <f t="shared" si="26"/>
        <v>1668.2617874736097</v>
      </c>
      <c r="G68" s="39">
        <f t="shared" si="26"/>
        <v>2502.3926812104141</v>
      </c>
      <c r="H68" s="39">
        <f t="shared" si="26"/>
        <v>1334.6094299788881</v>
      </c>
      <c r="I68" s="39">
        <f t="shared" si="26"/>
        <v>1000.957072484166</v>
      </c>
      <c r="J68" s="39">
        <f t="shared" si="26"/>
        <v>1000.957072484166</v>
      </c>
      <c r="K68" s="39">
        <f t="shared" si="26"/>
        <v>1668.2617874736097</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Zambia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113</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61.224489795918366</v>
      </c>
      <c r="F5" s="15">
        <f>E5*14</f>
        <v>857.14285714285711</v>
      </c>
      <c r="G5" s="16">
        <v>1</v>
      </c>
      <c r="H5" s="15">
        <f>F5*30</f>
        <v>25714.285714285714</v>
      </c>
      <c r="I5" s="17">
        <f>E26</f>
        <v>10285.714285714286</v>
      </c>
      <c r="J5" s="18">
        <f>F26</f>
        <v>15428.571428571429</v>
      </c>
      <c r="K5" s="19"/>
    </row>
    <row r="6" spans="1:11" ht="13.2" x14ac:dyDescent="0.25">
      <c r="A6" s="151" t="s">
        <v>9</v>
      </c>
      <c r="B6" s="159">
        <f>D5*C6</f>
        <v>87</v>
      </c>
      <c r="C6" s="233">
        <f>B7/C7</f>
        <v>87</v>
      </c>
      <c r="D6" s="20" t="s">
        <v>10</v>
      </c>
      <c r="E6" s="21"/>
      <c r="F6" s="21"/>
      <c r="G6" s="22">
        <v>39706</v>
      </c>
      <c r="H6" s="23" t="s">
        <v>11</v>
      </c>
      <c r="I6" s="24" t="s">
        <v>12</v>
      </c>
      <c r="J6" s="24" t="s">
        <v>13</v>
      </c>
      <c r="K6" s="25"/>
    </row>
    <row r="7" spans="1:11" ht="14.4" x14ac:dyDescent="0.3">
      <c r="A7" s="162" t="s">
        <v>14</v>
      </c>
      <c r="B7" s="26">
        <v>1218</v>
      </c>
      <c r="C7" s="27">
        <v>14</v>
      </c>
      <c r="D7"/>
      <c r="E7" s="28"/>
      <c r="F7"/>
      <c r="G7" s="29">
        <v>1.421</v>
      </c>
      <c r="H7"/>
      <c r="I7" s="30"/>
      <c r="J7"/>
      <c r="K7" s="31"/>
    </row>
    <row r="8" spans="1:11" ht="13.8" thickBot="1" x14ac:dyDescent="0.3">
      <c r="A8" s="150" t="s">
        <v>15</v>
      </c>
      <c r="B8" s="32">
        <f>B7*C8</f>
        <v>36540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61.224489795918366</v>
      </c>
      <c r="E10" s="39">
        <f>D10/100*40</f>
        <v>24.489795918367349</v>
      </c>
      <c r="F10" s="153">
        <f>D10/100*60</f>
        <v>36.734693877551024</v>
      </c>
      <c r="G10" s="155" t="s">
        <v>25</v>
      </c>
      <c r="H10" s="144">
        <f>E10/100*35</f>
        <v>8.571428571428573</v>
      </c>
      <c r="I10" s="39">
        <f>E10/100*10</f>
        <v>2.4489795918367347</v>
      </c>
      <c r="J10" s="39">
        <f>E10/100*10</f>
        <v>2.4489795918367347</v>
      </c>
      <c r="K10" s="39">
        <f>E10/100*45</f>
        <v>11.020408163265307</v>
      </c>
    </row>
    <row r="11" spans="1:11" x14ac:dyDescent="0.2">
      <c r="B11" s="19"/>
      <c r="C11" s="149" t="s">
        <v>26</v>
      </c>
      <c r="D11" s="144">
        <f>D10*2</f>
        <v>122.44897959183673</v>
      </c>
      <c r="E11" s="39">
        <f>E10*2</f>
        <v>48.979591836734699</v>
      </c>
      <c r="F11" s="153">
        <f>F10*2</f>
        <v>73.469387755102048</v>
      </c>
      <c r="G11" s="155" t="s">
        <v>26</v>
      </c>
      <c r="H11" s="144">
        <f>H10*2</f>
        <v>17.142857142857146</v>
      </c>
      <c r="I11" s="39">
        <f>I10*2</f>
        <v>4.8979591836734695</v>
      </c>
      <c r="J11" s="39">
        <f>J10*2</f>
        <v>4.8979591836734695</v>
      </c>
      <c r="K11" s="39">
        <f>K10*2</f>
        <v>22.040816326530614</v>
      </c>
    </row>
    <row r="12" spans="1:11" ht="14.4" x14ac:dyDescent="0.3">
      <c r="A12" s="145"/>
      <c r="B12" s="19"/>
      <c r="C12" s="149" t="s">
        <v>27</v>
      </c>
      <c r="D12" s="144">
        <f>D10*3</f>
        <v>183.67346938775509</v>
      </c>
      <c r="E12" s="39">
        <f>E10*3</f>
        <v>73.469387755102048</v>
      </c>
      <c r="F12" s="153">
        <f>F10*3</f>
        <v>110.20408163265307</v>
      </c>
      <c r="G12" s="155" t="s">
        <v>27</v>
      </c>
      <c r="H12" s="144">
        <f>H10*3</f>
        <v>25.714285714285719</v>
      </c>
      <c r="I12" s="39">
        <f>I10*3</f>
        <v>7.3469387755102042</v>
      </c>
      <c r="J12" s="39">
        <f>J10*3</f>
        <v>7.3469387755102042</v>
      </c>
      <c r="K12" s="39">
        <f>K10*3</f>
        <v>33.061224489795919</v>
      </c>
    </row>
    <row r="13" spans="1:11" x14ac:dyDescent="0.2">
      <c r="B13" s="19"/>
      <c r="C13" s="149" t="s">
        <v>28</v>
      </c>
      <c r="D13" s="144">
        <f>D10*6</f>
        <v>367.34693877551018</v>
      </c>
      <c r="E13" s="39">
        <f>E10*6</f>
        <v>146.9387755102041</v>
      </c>
      <c r="F13" s="153">
        <f>F10*6</f>
        <v>220.40816326530614</v>
      </c>
      <c r="G13" s="155" t="s">
        <v>28</v>
      </c>
      <c r="H13" s="144">
        <f>H10*6</f>
        <v>51.428571428571438</v>
      </c>
      <c r="I13" s="39">
        <f>I10*6</f>
        <v>14.693877551020408</v>
      </c>
      <c r="J13" s="39">
        <f>J10*6</f>
        <v>14.693877551020408</v>
      </c>
      <c r="K13" s="39">
        <f>K10*6</f>
        <v>66.122448979591837</v>
      </c>
    </row>
    <row r="14" spans="1:11" x14ac:dyDescent="0.2">
      <c r="A14" s="157"/>
      <c r="B14" s="147"/>
      <c r="C14" s="149" t="s">
        <v>29</v>
      </c>
      <c r="D14" s="144">
        <f>D10*12</f>
        <v>734.69387755102036</v>
      </c>
      <c r="E14" s="39">
        <f>E10*12</f>
        <v>293.87755102040819</v>
      </c>
      <c r="F14" s="153">
        <f>F10*12</f>
        <v>440.81632653061229</v>
      </c>
      <c r="G14" s="155" t="s">
        <v>29</v>
      </c>
      <c r="H14" s="144">
        <f>H10*12</f>
        <v>102.85714285714288</v>
      </c>
      <c r="I14" s="39">
        <f>I10*12</f>
        <v>29.387755102040817</v>
      </c>
      <c r="J14" s="39">
        <f>J10*12</f>
        <v>29.387755102040817</v>
      </c>
      <c r="K14" s="39">
        <f>K10*12</f>
        <v>132.24489795918367</v>
      </c>
    </row>
    <row r="15" spans="1:11" x14ac:dyDescent="0.2">
      <c r="A15" s="157"/>
      <c r="B15" s="158"/>
      <c r="C15" s="160" t="s">
        <v>30</v>
      </c>
      <c r="D15" s="156">
        <f>D10*14</f>
        <v>857.14285714285711</v>
      </c>
      <c r="E15" s="41">
        <f>E10*14</f>
        <v>342.85714285714289</v>
      </c>
      <c r="F15" s="141">
        <f>F10*14</f>
        <v>514.28571428571433</v>
      </c>
      <c r="G15" s="143" t="s">
        <v>30</v>
      </c>
      <c r="H15" s="156">
        <f>H10*14</f>
        <v>120.00000000000003</v>
      </c>
      <c r="I15" s="41">
        <f>I10*14</f>
        <v>34.285714285714285</v>
      </c>
      <c r="J15" s="41">
        <f>J10*14</f>
        <v>34.285714285714285</v>
      </c>
      <c r="K15" s="41">
        <f>K10*14</f>
        <v>154.28571428571431</v>
      </c>
    </row>
    <row r="16" spans="1:11" x14ac:dyDescent="0.2">
      <c r="A16" s="157"/>
      <c r="B16" s="146"/>
      <c r="C16" s="149" t="s">
        <v>31</v>
      </c>
      <c r="D16" s="144">
        <f>D15*2</f>
        <v>1714.2857142857142</v>
      </c>
      <c r="E16" s="39">
        <f>E15*2</f>
        <v>685.71428571428578</v>
      </c>
      <c r="F16" s="153">
        <f>F15*2</f>
        <v>1028.5714285714287</v>
      </c>
      <c r="G16" s="155" t="s">
        <v>31</v>
      </c>
      <c r="H16" s="144">
        <f>H15*2</f>
        <v>240.00000000000006</v>
      </c>
      <c r="I16" s="39">
        <f>I15*2</f>
        <v>68.571428571428569</v>
      </c>
      <c r="J16" s="39">
        <f>J15*2</f>
        <v>68.571428571428569</v>
      </c>
      <c r="K16" s="39">
        <f>K15*2</f>
        <v>308.57142857142861</v>
      </c>
    </row>
    <row r="17" spans="1:11" x14ac:dyDescent="0.2">
      <c r="B17" s="19"/>
      <c r="C17" s="149" t="s">
        <v>32</v>
      </c>
      <c r="D17" s="144">
        <f>D16+D15</f>
        <v>2571.4285714285716</v>
      </c>
      <c r="E17" s="39">
        <f>E16+E15</f>
        <v>1028.5714285714287</v>
      </c>
      <c r="F17" s="153">
        <f>F16+F15</f>
        <v>1542.8571428571431</v>
      </c>
      <c r="G17" s="155" t="s">
        <v>32</v>
      </c>
      <c r="H17" s="144">
        <f>H16+H15</f>
        <v>360.00000000000011</v>
      </c>
      <c r="I17" s="39">
        <f>I16+I15</f>
        <v>102.85714285714286</v>
      </c>
      <c r="J17" s="39">
        <f>J16+J15</f>
        <v>102.85714285714286</v>
      </c>
      <c r="K17" s="39">
        <f>K16+K15</f>
        <v>462.85714285714289</v>
      </c>
    </row>
    <row r="18" spans="1:11" x14ac:dyDescent="0.2">
      <c r="A18" s="138"/>
      <c r="B18" s="19"/>
      <c r="C18" s="149" t="s">
        <v>33</v>
      </c>
      <c r="D18" s="144">
        <f>D16*2</f>
        <v>3428.5714285714284</v>
      </c>
      <c r="E18" s="39">
        <f>E16+E16</f>
        <v>1371.4285714285716</v>
      </c>
      <c r="F18" s="153">
        <f>F16+F16</f>
        <v>2057.1428571428573</v>
      </c>
      <c r="G18" s="155" t="s">
        <v>33</v>
      </c>
      <c r="H18" s="144">
        <f>H16+H16</f>
        <v>480.00000000000011</v>
      </c>
      <c r="I18" s="39">
        <f>I16+I16</f>
        <v>137.14285714285714</v>
      </c>
      <c r="J18" s="39">
        <f>J16+J16</f>
        <v>137.14285714285714</v>
      </c>
      <c r="K18" s="39">
        <f>K16+K16</f>
        <v>617.14285714285722</v>
      </c>
    </row>
    <row r="19" spans="1:11" x14ac:dyDescent="0.2">
      <c r="A19" s="138"/>
      <c r="B19" s="19"/>
      <c r="C19" s="149" t="s">
        <v>34</v>
      </c>
      <c r="D19" s="144">
        <f>D17+D16</f>
        <v>4285.7142857142862</v>
      </c>
      <c r="E19" s="39">
        <f>E17+E16</f>
        <v>1714.2857142857144</v>
      </c>
      <c r="F19" s="153">
        <f>F16+F17</f>
        <v>2571.4285714285716</v>
      </c>
      <c r="G19" s="155" t="s">
        <v>34</v>
      </c>
      <c r="H19" s="144">
        <f>H17+H16</f>
        <v>600.00000000000023</v>
      </c>
      <c r="I19" s="39">
        <f>I16+I17</f>
        <v>171.42857142857144</v>
      </c>
      <c r="J19" s="39">
        <f>J16+J17</f>
        <v>171.42857142857144</v>
      </c>
      <c r="K19" s="39">
        <f>K18+K15</f>
        <v>771.42857142857156</v>
      </c>
    </row>
    <row r="20" spans="1:11" x14ac:dyDescent="0.2">
      <c r="A20" s="138"/>
      <c r="B20" s="19"/>
      <c r="C20" s="149" t="s">
        <v>35</v>
      </c>
      <c r="D20" s="144">
        <f>D17*2</f>
        <v>5142.8571428571431</v>
      </c>
      <c r="E20" s="39">
        <f>E17+E17</f>
        <v>2057.1428571428573</v>
      </c>
      <c r="F20" s="153">
        <f>F17+F17</f>
        <v>3085.7142857142862</v>
      </c>
      <c r="G20" s="155" t="s">
        <v>35</v>
      </c>
      <c r="H20" s="144">
        <f>H17+H17</f>
        <v>720.00000000000023</v>
      </c>
      <c r="I20" s="39">
        <f>I17+I17</f>
        <v>205.71428571428572</v>
      </c>
      <c r="J20" s="39">
        <f>J17+J17</f>
        <v>205.71428571428572</v>
      </c>
      <c r="K20" s="39">
        <f>K19+K15</f>
        <v>925.71428571428589</v>
      </c>
    </row>
    <row r="21" spans="1:11" x14ac:dyDescent="0.2">
      <c r="A21" s="138"/>
      <c r="B21" s="19"/>
      <c r="C21" s="149" t="s">
        <v>36</v>
      </c>
      <c r="D21" s="144">
        <f>D18+D17</f>
        <v>6000</v>
      </c>
      <c r="E21" s="39">
        <f>E18+E17</f>
        <v>2400</v>
      </c>
      <c r="F21" s="153">
        <f>F18+F17</f>
        <v>3600.0000000000005</v>
      </c>
      <c r="G21" s="155" t="s">
        <v>36</v>
      </c>
      <c r="H21" s="144">
        <f>H17+H18</f>
        <v>840.00000000000023</v>
      </c>
      <c r="I21" s="39">
        <f>I18+I17</f>
        <v>240</v>
      </c>
      <c r="J21" s="39">
        <f>J18+J17</f>
        <v>240</v>
      </c>
      <c r="K21" s="39">
        <f>K20+K15</f>
        <v>1080.0000000000002</v>
      </c>
    </row>
    <row r="22" spans="1:11" x14ac:dyDescent="0.2">
      <c r="A22" s="138"/>
      <c r="B22" s="19"/>
      <c r="C22" s="149" t="s">
        <v>37</v>
      </c>
      <c r="D22" s="144">
        <f>D18+D18</f>
        <v>6857.1428571428569</v>
      </c>
      <c r="E22" s="39">
        <f>E18+E18</f>
        <v>2742.8571428571431</v>
      </c>
      <c r="F22" s="153">
        <f>F18+F18</f>
        <v>4114.2857142857147</v>
      </c>
      <c r="G22" s="155" t="s">
        <v>37</v>
      </c>
      <c r="H22" s="144">
        <f>H18+H18</f>
        <v>960.00000000000023</v>
      </c>
      <c r="I22" s="39">
        <f>I18+I18</f>
        <v>274.28571428571428</v>
      </c>
      <c r="J22" s="39">
        <f>J18+J18</f>
        <v>274.28571428571428</v>
      </c>
      <c r="K22" s="39">
        <f>K21+K15</f>
        <v>1234.2857142857144</v>
      </c>
    </row>
    <row r="23" spans="1:11" x14ac:dyDescent="0.2">
      <c r="A23" s="138"/>
      <c r="B23" s="19"/>
      <c r="C23" s="149" t="s">
        <v>38</v>
      </c>
      <c r="D23" s="144">
        <f>D18+D19</f>
        <v>7714.2857142857147</v>
      </c>
      <c r="E23" s="39">
        <f>E19+E18</f>
        <v>3085.7142857142862</v>
      </c>
      <c r="F23" s="153">
        <f>F19+F18</f>
        <v>4628.5714285714294</v>
      </c>
      <c r="G23" s="155" t="s">
        <v>38</v>
      </c>
      <c r="H23" s="144">
        <f>H18+H19</f>
        <v>1080.0000000000005</v>
      </c>
      <c r="I23" s="39">
        <f>I19+I18</f>
        <v>308.57142857142856</v>
      </c>
      <c r="J23" s="39">
        <f>J19+J18</f>
        <v>308.57142857142856</v>
      </c>
      <c r="K23" s="39">
        <f>K22+K15</f>
        <v>1388.5714285714287</v>
      </c>
    </row>
    <row r="24" spans="1:11" x14ac:dyDescent="0.2">
      <c r="A24" s="138"/>
      <c r="B24" s="19"/>
      <c r="C24" s="149" t="s">
        <v>39</v>
      </c>
      <c r="D24" s="144">
        <f>D15*10</f>
        <v>8571.4285714285706</v>
      </c>
      <c r="E24" s="39">
        <f>E19+E19</f>
        <v>3428.5714285714289</v>
      </c>
      <c r="F24" s="153">
        <f>F19+F19</f>
        <v>5142.8571428571431</v>
      </c>
      <c r="G24" s="155" t="s">
        <v>39</v>
      </c>
      <c r="H24" s="144">
        <f>H19+H19</f>
        <v>1200.0000000000005</v>
      </c>
      <c r="I24" s="39">
        <f>I19+I19</f>
        <v>342.85714285714289</v>
      </c>
      <c r="J24" s="39">
        <f>J19+J19</f>
        <v>342.85714285714289</v>
      </c>
      <c r="K24" s="39">
        <f>K23+K15</f>
        <v>1542.8571428571429</v>
      </c>
    </row>
    <row r="25" spans="1:11" x14ac:dyDescent="0.2">
      <c r="A25" s="138"/>
      <c r="B25" s="19"/>
      <c r="C25" s="149" t="s">
        <v>40</v>
      </c>
      <c r="D25" s="144">
        <f>D24*2</f>
        <v>17142.857142857141</v>
      </c>
      <c r="E25" s="39">
        <f>E24*2</f>
        <v>6857.1428571428578</v>
      </c>
      <c r="F25" s="153">
        <f>F24*2</f>
        <v>10285.714285714286</v>
      </c>
      <c r="G25" s="155" t="s">
        <v>40</v>
      </c>
      <c r="H25" s="144">
        <f>H24*2</f>
        <v>2400.0000000000009</v>
      </c>
      <c r="I25" s="39">
        <f>I24*2</f>
        <v>685.71428571428578</v>
      </c>
      <c r="J25" s="39">
        <f>J24*2</f>
        <v>685.71428571428578</v>
      </c>
      <c r="K25" s="39">
        <f>K24*2</f>
        <v>3085.7142857142858</v>
      </c>
    </row>
    <row r="26" spans="1:11" ht="10.8" thickBot="1" x14ac:dyDescent="0.25">
      <c r="A26" s="138"/>
      <c r="B26" s="25"/>
      <c r="C26" s="148" t="s">
        <v>41</v>
      </c>
      <c r="D26" s="144">
        <f>D25+D24</f>
        <v>25714.28571428571</v>
      </c>
      <c r="E26" s="39">
        <f>E25+E24</f>
        <v>10285.714285714286</v>
      </c>
      <c r="F26" s="153">
        <f>F25+F24</f>
        <v>15428.571428571429</v>
      </c>
      <c r="G26" s="154" t="s">
        <v>41</v>
      </c>
      <c r="H26" s="144">
        <f>H25+H24</f>
        <v>3600.0000000000014</v>
      </c>
      <c r="I26" s="39">
        <f>I25+I24</f>
        <v>1028.5714285714287</v>
      </c>
      <c r="J26" s="39">
        <f>J25+J24</f>
        <v>1028.5714285714287</v>
      </c>
      <c r="K26" s="39">
        <f>K25+K24</f>
        <v>4628.5714285714284</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25714.28571428571</v>
      </c>
      <c r="D29" s="51">
        <f>C29/100*4</f>
        <v>1028.5714285714284</v>
      </c>
      <c r="E29" s="51">
        <f>C29/100*5</f>
        <v>1285.7142857142856</v>
      </c>
      <c r="F29" s="51">
        <f>C29/100*6</f>
        <v>1542.8571428571427</v>
      </c>
      <c r="G29" s="51">
        <f>C29/100*7</f>
        <v>1799.9999999999998</v>
      </c>
      <c r="H29" s="51">
        <f>C29/100*8</f>
        <v>2057.1428571428569</v>
      </c>
      <c r="I29" s="51">
        <f>C29/100*9</f>
        <v>2314.2857142857138</v>
      </c>
      <c r="J29" s="51">
        <f>C29/100*10</f>
        <v>2571.4285714285711</v>
      </c>
      <c r="K29" s="52"/>
    </row>
    <row r="30" spans="1:11" x14ac:dyDescent="0.2">
      <c r="A30" s="19"/>
      <c r="B30" s="53" t="s">
        <v>45</v>
      </c>
      <c r="C30" s="54" t="s">
        <v>46</v>
      </c>
      <c r="D30" s="55">
        <f>D15</f>
        <v>857.14285714285711</v>
      </c>
      <c r="E30" s="55">
        <f>D15</f>
        <v>857.14285714285711</v>
      </c>
      <c r="F30" s="55">
        <f>D15</f>
        <v>857.14285714285711</v>
      </c>
      <c r="G30" s="55">
        <f>D15</f>
        <v>857.14285714285711</v>
      </c>
      <c r="H30" s="55">
        <f>D15</f>
        <v>857.14285714285711</v>
      </c>
      <c r="I30" s="55">
        <f>D15</f>
        <v>857.14285714285711</v>
      </c>
      <c r="J30" s="55">
        <f>D15</f>
        <v>857.14285714285711</v>
      </c>
      <c r="K30" s="52"/>
    </row>
    <row r="31" spans="1:11" x14ac:dyDescent="0.2">
      <c r="A31" s="19"/>
      <c r="B31" s="53" t="s">
        <v>47</v>
      </c>
      <c r="C31" s="56" t="s">
        <v>48</v>
      </c>
      <c r="D31" s="51">
        <f t="shared" ref="D31:J31" si="0">D29-D30</f>
        <v>171.42857142857133</v>
      </c>
      <c r="E31" s="51">
        <f t="shared" si="0"/>
        <v>428.57142857142844</v>
      </c>
      <c r="F31" s="51">
        <f t="shared" si="0"/>
        <v>685.71428571428555</v>
      </c>
      <c r="G31" s="51">
        <f t="shared" si="0"/>
        <v>942.85714285714266</v>
      </c>
      <c r="H31" s="51">
        <f t="shared" si="0"/>
        <v>1199.9999999999998</v>
      </c>
      <c r="I31" s="51">
        <f t="shared" si="0"/>
        <v>1457.1428571428567</v>
      </c>
      <c r="J31" s="51">
        <f t="shared" si="0"/>
        <v>1714.285714285714</v>
      </c>
      <c r="K31" s="52"/>
    </row>
    <row r="32" spans="1:11" ht="10.8" thickBot="1" x14ac:dyDescent="0.25">
      <c r="A32" s="19"/>
      <c r="B32" s="57"/>
      <c r="C32" s="453" t="s">
        <v>161</v>
      </c>
      <c r="D32" s="58">
        <f t="shared" ref="D32:J32" si="1">D31/100*10</f>
        <v>17.142857142857132</v>
      </c>
      <c r="E32" s="58">
        <f t="shared" si="1"/>
        <v>42.857142857142847</v>
      </c>
      <c r="F32" s="58">
        <f t="shared" si="1"/>
        <v>68.571428571428555</v>
      </c>
      <c r="G32" s="58">
        <f t="shared" si="1"/>
        <v>94.285714285714278</v>
      </c>
      <c r="H32" s="58">
        <f t="shared" si="1"/>
        <v>119.99999999999999</v>
      </c>
      <c r="I32" s="58">
        <f t="shared" si="1"/>
        <v>145.71428571428567</v>
      </c>
      <c r="J32" s="58">
        <f t="shared" si="1"/>
        <v>171.42857142857139</v>
      </c>
      <c r="K32" s="59"/>
    </row>
    <row r="33" spans="1:11" x14ac:dyDescent="0.2">
      <c r="A33" s="19"/>
      <c r="B33" s="60" t="s">
        <v>50</v>
      </c>
      <c r="C33" s="61" t="s">
        <v>51</v>
      </c>
      <c r="D33" s="62">
        <f t="shared" ref="D33:J36" si="2">D29*30</f>
        <v>30857.142857142855</v>
      </c>
      <c r="E33" s="62">
        <f t="shared" si="2"/>
        <v>38571.428571428565</v>
      </c>
      <c r="F33" s="62">
        <f t="shared" si="2"/>
        <v>46285.714285714283</v>
      </c>
      <c r="G33" s="62">
        <f t="shared" si="2"/>
        <v>53999.999999999993</v>
      </c>
      <c r="H33" s="62">
        <f t="shared" si="2"/>
        <v>61714.28571428571</v>
      </c>
      <c r="I33" s="62">
        <f t="shared" si="2"/>
        <v>69428.57142857142</v>
      </c>
      <c r="J33" s="63">
        <f t="shared" si="2"/>
        <v>77142.85714285713</v>
      </c>
      <c r="K33" s="64"/>
    </row>
    <row r="34" spans="1:11" x14ac:dyDescent="0.2">
      <c r="A34" s="19"/>
      <c r="B34" s="65" t="s">
        <v>50</v>
      </c>
      <c r="C34" s="66" t="s">
        <v>52</v>
      </c>
      <c r="D34" s="67">
        <f t="shared" si="2"/>
        <v>25714.285714285714</v>
      </c>
      <c r="E34" s="67">
        <f t="shared" si="2"/>
        <v>25714.285714285714</v>
      </c>
      <c r="F34" s="67">
        <f t="shared" si="2"/>
        <v>25714.285714285714</v>
      </c>
      <c r="G34" s="67">
        <f t="shared" si="2"/>
        <v>25714.285714285714</v>
      </c>
      <c r="H34" s="67">
        <f t="shared" si="2"/>
        <v>25714.285714285714</v>
      </c>
      <c r="I34" s="67">
        <f t="shared" si="2"/>
        <v>25714.285714285714</v>
      </c>
      <c r="J34" s="68">
        <f t="shared" si="2"/>
        <v>25714.285714285714</v>
      </c>
      <c r="K34" s="69"/>
    </row>
    <row r="35" spans="1:11" x14ac:dyDescent="0.2">
      <c r="A35" s="19"/>
      <c r="B35" s="70" t="s">
        <v>50</v>
      </c>
      <c r="C35" s="71" t="s">
        <v>53</v>
      </c>
      <c r="D35" s="72">
        <f t="shared" si="2"/>
        <v>5142.8571428571395</v>
      </c>
      <c r="E35" s="72">
        <f t="shared" si="2"/>
        <v>12857.142857142853</v>
      </c>
      <c r="F35" s="72">
        <f t="shared" si="2"/>
        <v>20571.428571428565</v>
      </c>
      <c r="G35" s="72">
        <f t="shared" si="2"/>
        <v>28285.714285714279</v>
      </c>
      <c r="H35" s="72">
        <f t="shared" si="2"/>
        <v>35999.999999999993</v>
      </c>
      <c r="I35" s="72">
        <f t="shared" si="2"/>
        <v>43714.285714285703</v>
      </c>
      <c r="J35" s="73">
        <f t="shared" si="2"/>
        <v>51428.57142857142</v>
      </c>
      <c r="K35" s="74"/>
    </row>
    <row r="36" spans="1:11" ht="10.8" thickBot="1" x14ac:dyDescent="0.25">
      <c r="A36" s="19"/>
      <c r="B36" s="75" t="s">
        <v>50</v>
      </c>
      <c r="C36" s="76" t="s">
        <v>49</v>
      </c>
      <c r="D36" s="77">
        <f t="shared" si="2"/>
        <v>514.28571428571399</v>
      </c>
      <c r="E36" s="77">
        <f t="shared" si="2"/>
        <v>1285.7142857142853</v>
      </c>
      <c r="F36" s="77">
        <f t="shared" si="2"/>
        <v>2057.1428571428569</v>
      </c>
      <c r="G36" s="77">
        <f t="shared" si="2"/>
        <v>2828.5714285714284</v>
      </c>
      <c r="H36" s="77">
        <f t="shared" si="2"/>
        <v>3599.9999999999995</v>
      </c>
      <c r="I36" s="77">
        <f t="shared" si="2"/>
        <v>4371.4285714285697</v>
      </c>
      <c r="J36" s="77">
        <f t="shared" si="2"/>
        <v>5142.8571428571413</v>
      </c>
      <c r="K36" s="78"/>
    </row>
    <row r="37" spans="1:11" x14ac:dyDescent="0.2">
      <c r="A37" s="6"/>
      <c r="B37" s="79"/>
      <c r="C37" s="80" t="s">
        <v>54</v>
      </c>
      <c r="D37" s="81">
        <f t="shared" ref="D37:J37" si="3">D31</f>
        <v>171.42857142857133</v>
      </c>
      <c r="E37" s="81">
        <f t="shared" si="3"/>
        <v>428.57142857142844</v>
      </c>
      <c r="F37" s="81">
        <f t="shared" si="3"/>
        <v>685.71428571428555</v>
      </c>
      <c r="G37" s="81">
        <f t="shared" si="3"/>
        <v>942.85714285714266</v>
      </c>
      <c r="H37" s="81">
        <f t="shared" si="3"/>
        <v>1199.9999999999998</v>
      </c>
      <c r="I37" s="81">
        <f t="shared" si="3"/>
        <v>1457.1428571428567</v>
      </c>
      <c r="J37" s="81">
        <f t="shared" si="3"/>
        <v>1714.285714285714</v>
      </c>
      <c r="K37" s="82"/>
    </row>
    <row r="38" spans="1:11" ht="11.4" x14ac:dyDescent="0.2">
      <c r="A38" s="11"/>
      <c r="B38" s="83"/>
      <c r="C38" s="84" t="s">
        <v>55</v>
      </c>
      <c r="D38" s="85">
        <f t="shared" ref="D38:J38" si="4">D37/100*20</f>
        <v>34.285714285714263</v>
      </c>
      <c r="E38" s="86">
        <f t="shared" si="4"/>
        <v>85.714285714285694</v>
      </c>
      <c r="F38" s="86">
        <f t="shared" si="4"/>
        <v>137.14285714285711</v>
      </c>
      <c r="G38" s="86">
        <f t="shared" si="4"/>
        <v>188.57142857142856</v>
      </c>
      <c r="H38" s="86">
        <f t="shared" si="4"/>
        <v>239.99999999999997</v>
      </c>
      <c r="I38" s="86">
        <f t="shared" si="4"/>
        <v>291.42857142857133</v>
      </c>
      <c r="J38" s="86">
        <f t="shared" si="4"/>
        <v>342.85714285714278</v>
      </c>
      <c r="K38" s="82"/>
    </row>
    <row r="39" spans="1:11" ht="13.2" x14ac:dyDescent="0.25">
      <c r="A39" s="19"/>
      <c r="B39" s="87"/>
      <c r="C39" s="88" t="s">
        <v>56</v>
      </c>
      <c r="D39" s="85">
        <f t="shared" ref="D39:J39" si="5">D37/100*40</f>
        <v>68.571428571428527</v>
      </c>
      <c r="E39" s="86">
        <f t="shared" si="5"/>
        <v>171.42857142857139</v>
      </c>
      <c r="F39" s="86">
        <f t="shared" si="5"/>
        <v>274.28571428571422</v>
      </c>
      <c r="G39" s="86">
        <f t="shared" si="5"/>
        <v>377.14285714285711</v>
      </c>
      <c r="H39" s="86">
        <f t="shared" si="5"/>
        <v>479.99999999999994</v>
      </c>
      <c r="I39" s="86">
        <f t="shared" si="5"/>
        <v>582.85714285714266</v>
      </c>
      <c r="J39" s="86">
        <f t="shared" si="5"/>
        <v>685.71428571428555</v>
      </c>
      <c r="K39" s="82"/>
    </row>
    <row r="40" spans="1:11" ht="11.4" x14ac:dyDescent="0.2">
      <c r="A40" s="19"/>
      <c r="B40" s="89"/>
      <c r="C40" s="84" t="s">
        <v>57</v>
      </c>
      <c r="D40" s="85">
        <f t="shared" ref="D40:J40" si="6">D37/100*40</f>
        <v>68.571428571428527</v>
      </c>
      <c r="E40" s="86">
        <f t="shared" si="6"/>
        <v>171.42857142857139</v>
      </c>
      <c r="F40" s="86">
        <f t="shared" si="6"/>
        <v>274.28571428571422</v>
      </c>
      <c r="G40" s="86">
        <f t="shared" si="6"/>
        <v>377.14285714285711</v>
      </c>
      <c r="H40" s="86">
        <f t="shared" si="6"/>
        <v>479.99999999999994</v>
      </c>
      <c r="I40" s="86">
        <f t="shared" si="6"/>
        <v>582.85714285714266</v>
      </c>
      <c r="J40" s="86">
        <f t="shared" si="6"/>
        <v>685.71428571428555</v>
      </c>
      <c r="K40" s="82"/>
    </row>
    <row r="41" spans="1:11" s="96" customFormat="1" ht="11.4" x14ac:dyDescent="0.2">
      <c r="A41" s="90"/>
      <c r="B41" s="91"/>
      <c r="C41" s="92" t="s">
        <v>58</v>
      </c>
      <c r="D41" s="93">
        <f>D37/100*4</f>
        <v>6.8571428571428532</v>
      </c>
      <c r="E41" s="94">
        <f>E37/100*5</f>
        <v>21.428571428571423</v>
      </c>
      <c r="F41" s="94">
        <f>F37/100*6</f>
        <v>41.142857142857139</v>
      </c>
      <c r="G41" s="94">
        <f>F37/100*7</f>
        <v>47.999999999999993</v>
      </c>
      <c r="H41" s="94">
        <f>F37/100*8</f>
        <v>54.857142857142847</v>
      </c>
      <c r="I41" s="94">
        <f>F37/100*9</f>
        <v>61.714285714285701</v>
      </c>
      <c r="J41" s="94">
        <f>F37/100*10</f>
        <v>68.571428571428555</v>
      </c>
      <c r="K41" s="95"/>
    </row>
    <row r="42" spans="1:11" ht="11.4" x14ac:dyDescent="0.2">
      <c r="A42" s="19"/>
      <c r="B42" s="89"/>
      <c r="C42" s="97" t="s">
        <v>59</v>
      </c>
      <c r="D42" s="98">
        <f t="shared" ref="D42:J42" si="7">D37+D41</f>
        <v>178.28571428571419</v>
      </c>
      <c r="E42" s="99">
        <f t="shared" si="7"/>
        <v>449.99999999999989</v>
      </c>
      <c r="F42" s="99">
        <f t="shared" si="7"/>
        <v>726.85714285714266</v>
      </c>
      <c r="G42" s="99">
        <f t="shared" si="7"/>
        <v>990.85714285714266</v>
      </c>
      <c r="H42" s="99">
        <f t="shared" si="7"/>
        <v>1254.8571428571427</v>
      </c>
      <c r="I42" s="99">
        <f t="shared" si="7"/>
        <v>1518.8571428571424</v>
      </c>
      <c r="J42" s="99">
        <f t="shared" si="7"/>
        <v>1782.8571428571427</v>
      </c>
      <c r="K42" s="100"/>
    </row>
    <row r="43" spans="1:11" ht="11.4" x14ac:dyDescent="0.2">
      <c r="A43" s="19"/>
      <c r="B43" s="101"/>
      <c r="C43" s="102" t="s">
        <v>60</v>
      </c>
      <c r="D43" s="103">
        <f>D35*D28</f>
        <v>205.71428571428558</v>
      </c>
      <c r="E43" s="103">
        <f t="shared" ref="E43:J43" si="8">E35*E28</f>
        <v>642.85714285714266</v>
      </c>
      <c r="F43" s="103">
        <f t="shared" si="8"/>
        <v>1234.2857142857138</v>
      </c>
      <c r="G43" s="103">
        <f t="shared" si="8"/>
        <v>1979.9999999999998</v>
      </c>
      <c r="H43" s="103">
        <f t="shared" si="8"/>
        <v>2879.9999999999995</v>
      </c>
      <c r="I43" s="103">
        <f t="shared" si="8"/>
        <v>3934.2857142857133</v>
      </c>
      <c r="J43" s="103">
        <f t="shared" si="8"/>
        <v>5142.8571428571422</v>
      </c>
      <c r="K43" s="104"/>
    </row>
    <row r="44" spans="1:11" ht="11.4" x14ac:dyDescent="0.2">
      <c r="A44" s="19"/>
      <c r="B44" s="101"/>
      <c r="C44" s="102" t="s">
        <v>61</v>
      </c>
      <c r="D44" s="105">
        <f>D35+D43</f>
        <v>5348.5714285714248</v>
      </c>
      <c r="E44" s="105">
        <f t="shared" ref="E44:J44" si="9">E35+E43</f>
        <v>13499.999999999996</v>
      </c>
      <c r="F44" s="105">
        <f t="shared" si="9"/>
        <v>21805.714285714279</v>
      </c>
      <c r="G44" s="105">
        <f t="shared" si="9"/>
        <v>30265.714285714279</v>
      </c>
      <c r="H44" s="105">
        <f t="shared" si="9"/>
        <v>38879.999999999993</v>
      </c>
      <c r="I44" s="105">
        <f t="shared" si="9"/>
        <v>47648.571428571413</v>
      </c>
      <c r="J44" s="105">
        <f t="shared" si="9"/>
        <v>56571.428571428565</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61.224489795918366</v>
      </c>
      <c r="F46" s="114">
        <f>E46*C7</f>
        <v>857.14285714285711</v>
      </c>
      <c r="G46" s="115"/>
      <c r="H46" s="114">
        <f>F46*C8</f>
        <v>25714.285714285714</v>
      </c>
      <c r="I46" s="116">
        <f>E26</f>
        <v>10285.714285714286</v>
      </c>
      <c r="J46" s="117">
        <f>F26</f>
        <v>15428.571428571429</v>
      </c>
      <c r="K46" s="19"/>
    </row>
    <row r="47" spans="1:11" ht="13.8" thickBot="1" x14ac:dyDescent="0.3">
      <c r="A47" s="118" t="str">
        <f t="shared" ref="A47:B49" si="10">A6</f>
        <v>Per Month /US$</v>
      </c>
      <c r="B47" s="119">
        <f t="shared" si="10"/>
        <v>87</v>
      </c>
      <c r="C47" s="27">
        <v>1</v>
      </c>
      <c r="D47" s="120"/>
      <c r="E47" s="121"/>
      <c r="F47" s="121"/>
      <c r="G47" s="122"/>
      <c r="H47" s="123" t="s">
        <v>11</v>
      </c>
      <c r="I47" s="124" t="s">
        <v>20</v>
      </c>
      <c r="J47" s="124" t="s">
        <v>13</v>
      </c>
      <c r="K47" s="25"/>
    </row>
    <row r="48" spans="1:11" ht="13.8" thickBot="1" x14ac:dyDescent="0.3">
      <c r="A48" s="118" t="str">
        <f t="shared" si="10"/>
        <v>Per Year /US$</v>
      </c>
      <c r="B48" s="119">
        <f t="shared" si="10"/>
        <v>1218</v>
      </c>
      <c r="C48" s="27">
        <v>14</v>
      </c>
      <c r="D48" s="125"/>
      <c r="E48" s="126"/>
      <c r="F48" s="126"/>
      <c r="G48" s="126"/>
      <c r="H48" s="127"/>
      <c r="I48" s="127"/>
      <c r="J48" s="127"/>
      <c r="K48" s="44"/>
    </row>
    <row r="49" spans="1:11" ht="13.8" thickBot="1" x14ac:dyDescent="0.3">
      <c r="A49" s="118" t="str">
        <f t="shared" si="10"/>
        <v>Per 30 Years /US$</v>
      </c>
      <c r="B49" s="119">
        <f t="shared" si="10"/>
        <v>36540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36.734693877551024</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11.020408163265307</v>
      </c>
      <c r="E52" s="39">
        <f>F10/100*15</f>
        <v>5.5102040816326534</v>
      </c>
      <c r="F52" s="39">
        <f>F10/100*10</f>
        <v>3.6734693877551021</v>
      </c>
      <c r="G52" s="39">
        <f>F10/100*15</f>
        <v>5.5102040816326534</v>
      </c>
      <c r="H52" s="39">
        <f>F10/100*8</f>
        <v>2.9387755102040818</v>
      </c>
      <c r="I52" s="39">
        <f>F10/100*6</f>
        <v>2.2040816326530615</v>
      </c>
      <c r="J52" s="39">
        <f>F10/100*6</f>
        <v>2.2040816326530615</v>
      </c>
      <c r="K52" s="39">
        <f>F10/100*10</f>
        <v>3.6734693877551021</v>
      </c>
    </row>
    <row r="53" spans="1:11" x14ac:dyDescent="0.2">
      <c r="A53" s="138"/>
      <c r="B53" s="139"/>
      <c r="C53" s="38" t="s">
        <v>26</v>
      </c>
      <c r="D53" s="39">
        <f t="shared" ref="D53:K53" si="11">D52*2</f>
        <v>22.040816326530614</v>
      </c>
      <c r="E53" s="39">
        <f t="shared" si="11"/>
        <v>11.020408163265307</v>
      </c>
      <c r="F53" s="39">
        <f t="shared" si="11"/>
        <v>7.3469387755102042</v>
      </c>
      <c r="G53" s="39">
        <f t="shared" si="11"/>
        <v>11.020408163265307</v>
      </c>
      <c r="H53" s="39">
        <f t="shared" si="11"/>
        <v>5.8775510204081636</v>
      </c>
      <c r="I53" s="39">
        <f t="shared" si="11"/>
        <v>4.4081632653061229</v>
      </c>
      <c r="J53" s="39">
        <f t="shared" si="11"/>
        <v>4.4081632653061229</v>
      </c>
      <c r="K53" s="39">
        <f t="shared" si="11"/>
        <v>7.3469387755102042</v>
      </c>
    </row>
    <row r="54" spans="1:11" x14ac:dyDescent="0.2">
      <c r="A54" s="138"/>
      <c r="B54" s="139"/>
      <c r="C54" s="38" t="s">
        <v>27</v>
      </c>
      <c r="D54" s="39">
        <f t="shared" ref="D54:K54" si="12">D52*3</f>
        <v>33.061224489795919</v>
      </c>
      <c r="E54" s="39">
        <f t="shared" si="12"/>
        <v>16.530612244897959</v>
      </c>
      <c r="F54" s="39">
        <f t="shared" si="12"/>
        <v>11.020408163265307</v>
      </c>
      <c r="G54" s="39">
        <f t="shared" si="12"/>
        <v>16.530612244897959</v>
      </c>
      <c r="H54" s="39">
        <f t="shared" si="12"/>
        <v>8.8163265306122458</v>
      </c>
      <c r="I54" s="39">
        <f t="shared" si="12"/>
        <v>6.6122448979591848</v>
      </c>
      <c r="J54" s="39">
        <f t="shared" si="12"/>
        <v>6.6122448979591848</v>
      </c>
      <c r="K54" s="39">
        <f t="shared" si="12"/>
        <v>11.020408163265307</v>
      </c>
    </row>
    <row r="55" spans="1:11" x14ac:dyDescent="0.2">
      <c r="A55" s="138"/>
      <c r="B55" s="139"/>
      <c r="C55" s="38" t="s">
        <v>28</v>
      </c>
      <c r="D55" s="39">
        <f t="shared" ref="D55:K55" si="13">D52*6</f>
        <v>66.122448979591837</v>
      </c>
      <c r="E55" s="39">
        <f t="shared" si="13"/>
        <v>33.061224489795919</v>
      </c>
      <c r="F55" s="39">
        <f t="shared" si="13"/>
        <v>22.040816326530614</v>
      </c>
      <c r="G55" s="39">
        <f t="shared" si="13"/>
        <v>33.061224489795919</v>
      </c>
      <c r="H55" s="39">
        <f t="shared" si="13"/>
        <v>17.632653061224492</v>
      </c>
      <c r="I55" s="39">
        <f t="shared" si="13"/>
        <v>13.22448979591837</v>
      </c>
      <c r="J55" s="39">
        <f t="shared" si="13"/>
        <v>13.22448979591837</v>
      </c>
      <c r="K55" s="39">
        <f t="shared" si="13"/>
        <v>22.040816326530614</v>
      </c>
    </row>
    <row r="56" spans="1:11" x14ac:dyDescent="0.2">
      <c r="A56" s="138"/>
      <c r="B56" s="139"/>
      <c r="C56" s="38" t="s">
        <v>29</v>
      </c>
      <c r="D56" s="39">
        <f t="shared" ref="D56:K56" si="14">D52*12</f>
        <v>132.24489795918367</v>
      </c>
      <c r="E56" s="39">
        <f t="shared" si="14"/>
        <v>66.122448979591837</v>
      </c>
      <c r="F56" s="39">
        <f t="shared" si="14"/>
        <v>44.081632653061227</v>
      </c>
      <c r="G56" s="39">
        <f t="shared" si="14"/>
        <v>66.122448979591837</v>
      </c>
      <c r="H56" s="39">
        <f t="shared" si="14"/>
        <v>35.265306122448983</v>
      </c>
      <c r="I56" s="39">
        <f t="shared" si="14"/>
        <v>26.448979591836739</v>
      </c>
      <c r="J56" s="39">
        <f t="shared" si="14"/>
        <v>26.448979591836739</v>
      </c>
      <c r="K56" s="39">
        <f t="shared" si="14"/>
        <v>44.081632653061227</v>
      </c>
    </row>
    <row r="57" spans="1:11" x14ac:dyDescent="0.2">
      <c r="A57" s="138"/>
      <c r="B57" s="139"/>
      <c r="C57" s="40" t="s">
        <v>30</v>
      </c>
      <c r="D57" s="140">
        <f t="shared" ref="D57:K57" si="15">D52*14</f>
        <v>154.28571428571431</v>
      </c>
      <c r="E57" s="140">
        <f t="shared" si="15"/>
        <v>77.142857142857153</v>
      </c>
      <c r="F57" s="140">
        <f t="shared" si="15"/>
        <v>51.428571428571431</v>
      </c>
      <c r="G57" s="140">
        <f t="shared" si="15"/>
        <v>77.142857142857153</v>
      </c>
      <c r="H57" s="140">
        <f t="shared" si="15"/>
        <v>41.142857142857146</v>
      </c>
      <c r="I57" s="140">
        <f t="shared" si="15"/>
        <v>30.857142857142861</v>
      </c>
      <c r="J57" s="140">
        <f t="shared" si="15"/>
        <v>30.857142857142861</v>
      </c>
      <c r="K57" s="140">
        <f t="shared" si="15"/>
        <v>51.428571428571431</v>
      </c>
    </row>
    <row r="58" spans="1:11" x14ac:dyDescent="0.2">
      <c r="A58" s="138"/>
      <c r="B58" s="139"/>
      <c r="C58" s="38" t="s">
        <v>31</v>
      </c>
      <c r="D58" s="39">
        <f t="shared" ref="D58:K58" si="16">D57*2</f>
        <v>308.57142857142861</v>
      </c>
      <c r="E58" s="39">
        <f t="shared" si="16"/>
        <v>154.28571428571431</v>
      </c>
      <c r="F58" s="39">
        <f t="shared" si="16"/>
        <v>102.85714285714286</v>
      </c>
      <c r="G58" s="39">
        <f t="shared" si="16"/>
        <v>154.28571428571431</v>
      </c>
      <c r="H58" s="39">
        <f t="shared" si="16"/>
        <v>82.285714285714292</v>
      </c>
      <c r="I58" s="39">
        <f t="shared" si="16"/>
        <v>61.714285714285722</v>
      </c>
      <c r="J58" s="39">
        <f t="shared" si="16"/>
        <v>61.714285714285722</v>
      </c>
      <c r="K58" s="39">
        <f t="shared" si="16"/>
        <v>102.85714285714286</v>
      </c>
    </row>
    <row r="59" spans="1:11" x14ac:dyDescent="0.2">
      <c r="A59" s="138"/>
      <c r="B59" s="139"/>
      <c r="C59" s="38" t="s">
        <v>32</v>
      </c>
      <c r="D59" s="39">
        <f t="shared" ref="D59:K59" si="17">D58+D57</f>
        <v>462.85714285714289</v>
      </c>
      <c r="E59" s="39">
        <f t="shared" si="17"/>
        <v>231.42857142857144</v>
      </c>
      <c r="F59" s="39">
        <f t="shared" si="17"/>
        <v>154.28571428571428</v>
      </c>
      <c r="G59" s="39">
        <f t="shared" si="17"/>
        <v>231.42857142857144</v>
      </c>
      <c r="H59" s="39">
        <f t="shared" si="17"/>
        <v>123.42857142857144</v>
      </c>
      <c r="I59" s="39">
        <f t="shared" si="17"/>
        <v>92.571428571428584</v>
      </c>
      <c r="J59" s="39">
        <f t="shared" si="17"/>
        <v>92.571428571428584</v>
      </c>
      <c r="K59" s="39">
        <f t="shared" si="17"/>
        <v>154.28571428571428</v>
      </c>
    </row>
    <row r="60" spans="1:11" x14ac:dyDescent="0.2">
      <c r="A60" s="138"/>
      <c r="B60" s="139"/>
      <c r="C60" s="38" t="s">
        <v>33</v>
      </c>
      <c r="D60" s="39">
        <f>D58+D58</f>
        <v>617.14285714285722</v>
      </c>
      <c r="E60" s="39">
        <f t="shared" ref="E60:K60" si="18">E59+E57</f>
        <v>308.57142857142861</v>
      </c>
      <c r="F60" s="39">
        <f t="shared" si="18"/>
        <v>205.71428571428572</v>
      </c>
      <c r="G60" s="39">
        <f t="shared" si="18"/>
        <v>308.57142857142861</v>
      </c>
      <c r="H60" s="39">
        <f t="shared" si="18"/>
        <v>164.57142857142858</v>
      </c>
      <c r="I60" s="39">
        <f t="shared" si="18"/>
        <v>123.42857142857144</v>
      </c>
      <c r="J60" s="39">
        <f t="shared" si="18"/>
        <v>123.42857142857144</v>
      </c>
      <c r="K60" s="39">
        <f t="shared" si="18"/>
        <v>205.71428571428572</v>
      </c>
    </row>
    <row r="61" spans="1:11" x14ac:dyDescent="0.2">
      <c r="A61" s="138"/>
      <c r="B61" s="139"/>
      <c r="C61" s="38" t="s">
        <v>34</v>
      </c>
      <c r="D61" s="39">
        <f>D59+D58</f>
        <v>771.42857142857156</v>
      </c>
      <c r="E61" s="39">
        <f t="shared" ref="E61:K61" si="19">E60+E57</f>
        <v>385.71428571428578</v>
      </c>
      <c r="F61" s="39">
        <f t="shared" si="19"/>
        <v>257.14285714285717</v>
      </c>
      <c r="G61" s="39">
        <f t="shared" si="19"/>
        <v>385.71428571428578</v>
      </c>
      <c r="H61" s="39">
        <f t="shared" si="19"/>
        <v>205.71428571428572</v>
      </c>
      <c r="I61" s="39">
        <f t="shared" si="19"/>
        <v>154.28571428571431</v>
      </c>
      <c r="J61" s="39">
        <f t="shared" si="19"/>
        <v>154.28571428571431</v>
      </c>
      <c r="K61" s="39">
        <f t="shared" si="19"/>
        <v>257.14285714285717</v>
      </c>
    </row>
    <row r="62" spans="1:11" x14ac:dyDescent="0.2">
      <c r="A62" s="138"/>
      <c r="B62" s="139"/>
      <c r="C62" s="38" t="s">
        <v>35</v>
      </c>
      <c r="D62" s="39">
        <f>D59+D59</f>
        <v>925.71428571428578</v>
      </c>
      <c r="E62" s="39">
        <f t="shared" ref="E62:K62" si="20">E61+E57</f>
        <v>462.85714285714295</v>
      </c>
      <c r="F62" s="39">
        <f t="shared" si="20"/>
        <v>308.57142857142861</v>
      </c>
      <c r="G62" s="39">
        <f t="shared" si="20"/>
        <v>462.85714285714295</v>
      </c>
      <c r="H62" s="39">
        <f t="shared" si="20"/>
        <v>246.85714285714286</v>
      </c>
      <c r="I62" s="39">
        <f t="shared" si="20"/>
        <v>185.14285714285717</v>
      </c>
      <c r="J62" s="39">
        <f t="shared" si="20"/>
        <v>185.14285714285717</v>
      </c>
      <c r="K62" s="39">
        <f t="shared" si="20"/>
        <v>308.57142857142861</v>
      </c>
    </row>
    <row r="63" spans="1:11" x14ac:dyDescent="0.2">
      <c r="A63" s="138"/>
      <c r="B63" s="139"/>
      <c r="C63" s="38" t="s">
        <v>36</v>
      </c>
      <c r="D63" s="39">
        <f>D59+D60</f>
        <v>1080</v>
      </c>
      <c r="E63" s="39">
        <f t="shared" ref="E63:K63" si="21">E62+E57</f>
        <v>540.00000000000011</v>
      </c>
      <c r="F63" s="39">
        <f t="shared" si="21"/>
        <v>360.00000000000006</v>
      </c>
      <c r="G63" s="39">
        <f t="shared" si="21"/>
        <v>540.00000000000011</v>
      </c>
      <c r="H63" s="39">
        <f t="shared" si="21"/>
        <v>288</v>
      </c>
      <c r="I63" s="39">
        <f t="shared" si="21"/>
        <v>216.00000000000003</v>
      </c>
      <c r="J63" s="39">
        <f t="shared" si="21"/>
        <v>216.00000000000003</v>
      </c>
      <c r="K63" s="39">
        <f t="shared" si="21"/>
        <v>360.00000000000006</v>
      </c>
    </row>
    <row r="64" spans="1:11" x14ac:dyDescent="0.2">
      <c r="A64" s="138"/>
      <c r="B64" s="139"/>
      <c r="C64" s="38" t="s">
        <v>37</v>
      </c>
      <c r="D64" s="39">
        <f t="shared" ref="D64:K64" si="22">D63+D57</f>
        <v>1234.2857142857142</v>
      </c>
      <c r="E64" s="39">
        <f t="shared" si="22"/>
        <v>617.14285714285722</v>
      </c>
      <c r="F64" s="39">
        <f t="shared" si="22"/>
        <v>411.4285714285715</v>
      </c>
      <c r="G64" s="39">
        <f t="shared" si="22"/>
        <v>617.14285714285722</v>
      </c>
      <c r="H64" s="39">
        <f t="shared" si="22"/>
        <v>329.14285714285717</v>
      </c>
      <c r="I64" s="39">
        <f t="shared" si="22"/>
        <v>246.85714285714289</v>
      </c>
      <c r="J64" s="39">
        <f t="shared" si="22"/>
        <v>246.85714285714289</v>
      </c>
      <c r="K64" s="39">
        <f t="shared" si="22"/>
        <v>411.4285714285715</v>
      </c>
    </row>
    <row r="65" spans="1:11" x14ac:dyDescent="0.2">
      <c r="A65" s="138"/>
      <c r="B65" s="139"/>
      <c r="C65" s="38" t="s">
        <v>38</v>
      </c>
      <c r="D65" s="39">
        <f t="shared" ref="D65:K65" si="23">D64+D57</f>
        <v>1388.5714285714284</v>
      </c>
      <c r="E65" s="39">
        <f t="shared" si="23"/>
        <v>694.28571428571433</v>
      </c>
      <c r="F65" s="39">
        <f t="shared" si="23"/>
        <v>462.85714285714295</v>
      </c>
      <c r="G65" s="39">
        <f t="shared" si="23"/>
        <v>694.28571428571433</v>
      </c>
      <c r="H65" s="39">
        <f t="shared" si="23"/>
        <v>370.28571428571433</v>
      </c>
      <c r="I65" s="39">
        <f t="shared" si="23"/>
        <v>277.71428571428578</v>
      </c>
      <c r="J65" s="39">
        <f t="shared" si="23"/>
        <v>277.71428571428578</v>
      </c>
      <c r="K65" s="39">
        <f t="shared" si="23"/>
        <v>462.85714285714295</v>
      </c>
    </row>
    <row r="66" spans="1:11" x14ac:dyDescent="0.2">
      <c r="A66" s="138"/>
      <c r="B66" s="139"/>
      <c r="C66" s="38" t="s">
        <v>39</v>
      </c>
      <c r="D66" s="39">
        <f t="shared" ref="D66:K66" si="24">D65+D57</f>
        <v>1542.8571428571427</v>
      </c>
      <c r="E66" s="39">
        <f t="shared" si="24"/>
        <v>771.42857142857144</v>
      </c>
      <c r="F66" s="39">
        <f t="shared" si="24"/>
        <v>514.28571428571433</v>
      </c>
      <c r="G66" s="39">
        <f t="shared" si="24"/>
        <v>771.42857142857144</v>
      </c>
      <c r="H66" s="39">
        <f t="shared" si="24"/>
        <v>411.4285714285715</v>
      </c>
      <c r="I66" s="39">
        <f t="shared" si="24"/>
        <v>308.57142857142867</v>
      </c>
      <c r="J66" s="39">
        <f t="shared" si="24"/>
        <v>308.57142857142867</v>
      </c>
      <c r="K66" s="39">
        <f t="shared" si="24"/>
        <v>514.28571428571433</v>
      </c>
    </row>
    <row r="67" spans="1:11" x14ac:dyDescent="0.2">
      <c r="A67" s="138"/>
      <c r="B67" s="139"/>
      <c r="C67" s="38" t="s">
        <v>40</v>
      </c>
      <c r="D67" s="39">
        <f t="shared" ref="D67:K67" si="25">D66*2</f>
        <v>3085.7142857142853</v>
      </c>
      <c r="E67" s="39">
        <f t="shared" si="25"/>
        <v>1542.8571428571429</v>
      </c>
      <c r="F67" s="39">
        <f t="shared" si="25"/>
        <v>1028.5714285714287</v>
      </c>
      <c r="G67" s="39">
        <f t="shared" si="25"/>
        <v>1542.8571428571429</v>
      </c>
      <c r="H67" s="39">
        <f t="shared" si="25"/>
        <v>822.857142857143</v>
      </c>
      <c r="I67" s="39">
        <f t="shared" si="25"/>
        <v>617.14285714285734</v>
      </c>
      <c r="J67" s="39">
        <f t="shared" si="25"/>
        <v>617.14285714285734</v>
      </c>
      <c r="K67" s="39">
        <f t="shared" si="25"/>
        <v>1028.5714285714287</v>
      </c>
    </row>
    <row r="68" spans="1:11" x14ac:dyDescent="0.2">
      <c r="A68" s="130"/>
      <c r="B68" s="106"/>
      <c r="C68" s="42" t="s">
        <v>41</v>
      </c>
      <c r="D68" s="39">
        <f t="shared" ref="D68:K68" si="26">D67+D66</f>
        <v>4628.5714285714275</v>
      </c>
      <c r="E68" s="39">
        <f t="shared" si="26"/>
        <v>2314.2857142857142</v>
      </c>
      <c r="F68" s="39">
        <f t="shared" si="26"/>
        <v>1542.8571428571431</v>
      </c>
      <c r="G68" s="39">
        <f t="shared" si="26"/>
        <v>2314.2857142857142</v>
      </c>
      <c r="H68" s="39">
        <f t="shared" si="26"/>
        <v>1234.2857142857144</v>
      </c>
      <c r="I68" s="39">
        <f t="shared" si="26"/>
        <v>925.71428571428601</v>
      </c>
      <c r="J68" s="39">
        <f t="shared" si="26"/>
        <v>925.71428571428601</v>
      </c>
      <c r="K68" s="39">
        <f t="shared" si="26"/>
        <v>1542.8571428571431</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K115"/>
  <sheetViews>
    <sheetView topLeftCell="A7"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Madagascar</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114</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54.187192118226598</v>
      </c>
      <c r="F5" s="15">
        <f>E5*14</f>
        <v>758.62068965517233</v>
      </c>
      <c r="G5" s="16">
        <v>1</v>
      </c>
      <c r="H5" s="15">
        <f>F5*30</f>
        <v>22758.62068965517</v>
      </c>
      <c r="I5" s="17">
        <f>E26</f>
        <v>9103.4482758620688</v>
      </c>
      <c r="J5" s="18">
        <f>F26</f>
        <v>13655.172413793103</v>
      </c>
      <c r="K5" s="19"/>
    </row>
    <row r="6" spans="1:11" ht="13.2" x14ac:dyDescent="0.25">
      <c r="A6" s="151" t="s">
        <v>9</v>
      </c>
      <c r="B6" s="159">
        <f>D5*C6</f>
        <v>77</v>
      </c>
      <c r="C6" s="233">
        <f>B7/C7</f>
        <v>77</v>
      </c>
      <c r="D6" s="20" t="s">
        <v>10</v>
      </c>
      <c r="E6" s="21"/>
      <c r="F6" s="21"/>
      <c r="G6" s="22">
        <v>39706</v>
      </c>
      <c r="H6" s="23" t="s">
        <v>11</v>
      </c>
      <c r="I6" s="24" t="s">
        <v>12</v>
      </c>
      <c r="J6" s="24" t="s">
        <v>13</v>
      </c>
      <c r="K6" s="25"/>
    </row>
    <row r="7" spans="1:11" ht="14.4" x14ac:dyDescent="0.3">
      <c r="A7" s="162" t="s">
        <v>14</v>
      </c>
      <c r="B7" s="26">
        <v>1078</v>
      </c>
      <c r="C7" s="27">
        <v>14</v>
      </c>
      <c r="D7"/>
      <c r="E7" s="28"/>
      <c r="F7"/>
      <c r="G7" s="29">
        <v>1.421</v>
      </c>
      <c r="H7"/>
      <c r="I7" s="30"/>
      <c r="J7"/>
      <c r="K7" s="31"/>
    </row>
    <row r="8" spans="1:11" ht="13.8" thickBot="1" x14ac:dyDescent="0.3">
      <c r="A8" s="150" t="s">
        <v>15</v>
      </c>
      <c r="B8" s="32">
        <f>B7*C8</f>
        <v>32340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54.187192118226598</v>
      </c>
      <c r="E10" s="39">
        <f>D10/100*40</f>
        <v>21.674876847290641</v>
      </c>
      <c r="F10" s="153">
        <f>D10/100*60</f>
        <v>32.512315270935957</v>
      </c>
      <c r="G10" s="155" t="s">
        <v>25</v>
      </c>
      <c r="H10" s="144">
        <f>E10/100*35</f>
        <v>7.5862068965517242</v>
      </c>
      <c r="I10" s="39">
        <f>E10/100*10</f>
        <v>2.1674876847290641</v>
      </c>
      <c r="J10" s="39">
        <f>E10/100*10</f>
        <v>2.1674876847290641</v>
      </c>
      <c r="K10" s="39">
        <f>E10/100*45</f>
        <v>9.7536945812807883</v>
      </c>
    </row>
    <row r="11" spans="1:11" x14ac:dyDescent="0.2">
      <c r="B11" s="19"/>
      <c r="C11" s="149" t="s">
        <v>26</v>
      </c>
      <c r="D11" s="144">
        <f>D10*2</f>
        <v>108.3743842364532</v>
      </c>
      <c r="E11" s="39">
        <f>E10*2</f>
        <v>43.349753694581281</v>
      </c>
      <c r="F11" s="153">
        <f>F10*2</f>
        <v>65.024630541871915</v>
      </c>
      <c r="G11" s="155" t="s">
        <v>26</v>
      </c>
      <c r="H11" s="144">
        <f>H10*2</f>
        <v>15.172413793103448</v>
      </c>
      <c r="I11" s="39">
        <f>I10*2</f>
        <v>4.3349753694581281</v>
      </c>
      <c r="J11" s="39">
        <f>J10*2</f>
        <v>4.3349753694581281</v>
      </c>
      <c r="K11" s="39">
        <f>K10*2</f>
        <v>19.507389162561577</v>
      </c>
    </row>
    <row r="12" spans="1:11" ht="14.4" x14ac:dyDescent="0.3">
      <c r="A12" s="145"/>
      <c r="B12" s="19"/>
      <c r="C12" s="149" t="s">
        <v>27</v>
      </c>
      <c r="D12" s="144">
        <f>D10*3</f>
        <v>162.5615763546798</v>
      </c>
      <c r="E12" s="39">
        <f>E10*3</f>
        <v>65.024630541871915</v>
      </c>
      <c r="F12" s="153">
        <f>F10*3</f>
        <v>97.536945812807872</v>
      </c>
      <c r="G12" s="155" t="s">
        <v>27</v>
      </c>
      <c r="H12" s="144">
        <f>H10*3</f>
        <v>22.758620689655174</v>
      </c>
      <c r="I12" s="39">
        <f>I10*3</f>
        <v>6.5024630541871922</v>
      </c>
      <c r="J12" s="39">
        <f>J10*3</f>
        <v>6.5024630541871922</v>
      </c>
      <c r="K12" s="39">
        <f>K10*3</f>
        <v>29.261083743842363</v>
      </c>
    </row>
    <row r="13" spans="1:11" x14ac:dyDescent="0.2">
      <c r="B13" s="19"/>
      <c r="C13" s="149" t="s">
        <v>28</v>
      </c>
      <c r="D13" s="144">
        <f>D10*6</f>
        <v>325.1231527093596</v>
      </c>
      <c r="E13" s="39">
        <f>E10*6</f>
        <v>130.04926108374383</v>
      </c>
      <c r="F13" s="153">
        <f>F10*6</f>
        <v>195.07389162561574</v>
      </c>
      <c r="G13" s="155" t="s">
        <v>28</v>
      </c>
      <c r="H13" s="144">
        <f>H10*6</f>
        <v>45.517241379310349</v>
      </c>
      <c r="I13" s="39">
        <f>I10*6</f>
        <v>13.004926108374384</v>
      </c>
      <c r="J13" s="39">
        <f>J10*6</f>
        <v>13.004926108374384</v>
      </c>
      <c r="K13" s="39">
        <f>K10*6</f>
        <v>58.522167487684726</v>
      </c>
    </row>
    <row r="14" spans="1:11" x14ac:dyDescent="0.2">
      <c r="A14" s="157"/>
      <c r="B14" s="147"/>
      <c r="C14" s="149" t="s">
        <v>29</v>
      </c>
      <c r="D14" s="144">
        <f>D10*12</f>
        <v>650.2463054187192</v>
      </c>
      <c r="E14" s="39">
        <f>E10*12</f>
        <v>260.09852216748766</v>
      </c>
      <c r="F14" s="153">
        <f>F10*12</f>
        <v>390.14778325123149</v>
      </c>
      <c r="G14" s="155" t="s">
        <v>29</v>
      </c>
      <c r="H14" s="144">
        <f>H10*12</f>
        <v>91.034482758620697</v>
      </c>
      <c r="I14" s="39">
        <f>I10*12</f>
        <v>26.009852216748769</v>
      </c>
      <c r="J14" s="39">
        <f>J10*12</f>
        <v>26.009852216748769</v>
      </c>
      <c r="K14" s="39">
        <f>K10*12</f>
        <v>117.04433497536945</v>
      </c>
    </row>
    <row r="15" spans="1:11" x14ac:dyDescent="0.2">
      <c r="A15" s="157"/>
      <c r="B15" s="158"/>
      <c r="C15" s="160" t="s">
        <v>30</v>
      </c>
      <c r="D15" s="156">
        <f>D10*14</f>
        <v>758.62068965517233</v>
      </c>
      <c r="E15" s="41">
        <f>E10*14</f>
        <v>303.44827586206895</v>
      </c>
      <c r="F15" s="141">
        <f>F10*14</f>
        <v>455.17241379310337</v>
      </c>
      <c r="G15" s="143" t="s">
        <v>30</v>
      </c>
      <c r="H15" s="156">
        <f>H10*14</f>
        <v>106.20689655172414</v>
      </c>
      <c r="I15" s="41">
        <f>I10*14</f>
        <v>30.344827586206897</v>
      </c>
      <c r="J15" s="41">
        <f>J10*14</f>
        <v>30.344827586206897</v>
      </c>
      <c r="K15" s="41">
        <f>K10*14</f>
        <v>136.55172413793105</v>
      </c>
    </row>
    <row r="16" spans="1:11" x14ac:dyDescent="0.2">
      <c r="A16" s="157"/>
      <c r="B16" s="146"/>
      <c r="C16" s="149" t="s">
        <v>31</v>
      </c>
      <c r="D16" s="144">
        <f>D15*2</f>
        <v>1517.2413793103447</v>
      </c>
      <c r="E16" s="39">
        <f>E15*2</f>
        <v>606.89655172413791</v>
      </c>
      <c r="F16" s="153">
        <f>F15*2</f>
        <v>910.34482758620675</v>
      </c>
      <c r="G16" s="155" t="s">
        <v>31</v>
      </c>
      <c r="H16" s="144">
        <f>H15*2</f>
        <v>212.41379310344828</v>
      </c>
      <c r="I16" s="39">
        <f>I15*2</f>
        <v>60.689655172413794</v>
      </c>
      <c r="J16" s="39">
        <f>J15*2</f>
        <v>60.689655172413794</v>
      </c>
      <c r="K16" s="39">
        <f>K15*2</f>
        <v>273.10344827586209</v>
      </c>
    </row>
    <row r="17" spans="1:11" x14ac:dyDescent="0.2">
      <c r="B17" s="19"/>
      <c r="C17" s="149" t="s">
        <v>32</v>
      </c>
      <c r="D17" s="144">
        <f>D16+D15</f>
        <v>2275.8620689655172</v>
      </c>
      <c r="E17" s="39">
        <f>E16+E15</f>
        <v>910.34482758620686</v>
      </c>
      <c r="F17" s="153">
        <f>F16+F15</f>
        <v>1365.5172413793102</v>
      </c>
      <c r="G17" s="155" t="s">
        <v>32</v>
      </c>
      <c r="H17" s="144">
        <f>H16+H15</f>
        <v>318.62068965517244</v>
      </c>
      <c r="I17" s="39">
        <f>I16+I15</f>
        <v>91.034482758620697</v>
      </c>
      <c r="J17" s="39">
        <f>J16+J15</f>
        <v>91.034482758620697</v>
      </c>
      <c r="K17" s="39">
        <f>K16+K15</f>
        <v>409.65517241379314</v>
      </c>
    </row>
    <row r="18" spans="1:11" x14ac:dyDescent="0.2">
      <c r="A18" s="138"/>
      <c r="B18" s="19"/>
      <c r="C18" s="149" t="s">
        <v>33</v>
      </c>
      <c r="D18" s="144">
        <f>D16*2</f>
        <v>3034.4827586206893</v>
      </c>
      <c r="E18" s="39">
        <f>E16+E16</f>
        <v>1213.7931034482758</v>
      </c>
      <c r="F18" s="153">
        <f>F16+F16</f>
        <v>1820.6896551724135</v>
      </c>
      <c r="G18" s="155" t="s">
        <v>33</v>
      </c>
      <c r="H18" s="144">
        <f>H16+H16</f>
        <v>424.82758620689657</v>
      </c>
      <c r="I18" s="39">
        <f>I16+I16</f>
        <v>121.37931034482759</v>
      </c>
      <c r="J18" s="39">
        <f>J16+J16</f>
        <v>121.37931034482759</v>
      </c>
      <c r="K18" s="39">
        <f>K16+K16</f>
        <v>546.20689655172418</v>
      </c>
    </row>
    <row r="19" spans="1:11" x14ac:dyDescent="0.2">
      <c r="A19" s="138"/>
      <c r="B19" s="19"/>
      <c r="C19" s="149" t="s">
        <v>34</v>
      </c>
      <c r="D19" s="144">
        <f>D17+D16</f>
        <v>3793.1034482758619</v>
      </c>
      <c r="E19" s="39">
        <f>E17+E16</f>
        <v>1517.2413793103447</v>
      </c>
      <c r="F19" s="153">
        <f>F16+F17</f>
        <v>2275.8620689655172</v>
      </c>
      <c r="G19" s="155" t="s">
        <v>34</v>
      </c>
      <c r="H19" s="144">
        <f>H17+H16</f>
        <v>531.0344827586207</v>
      </c>
      <c r="I19" s="39">
        <f>I16+I17</f>
        <v>151.72413793103448</v>
      </c>
      <c r="J19" s="39">
        <f>J16+J17</f>
        <v>151.72413793103448</v>
      </c>
      <c r="K19" s="39">
        <f>K18+K15</f>
        <v>682.75862068965523</v>
      </c>
    </row>
    <row r="20" spans="1:11" x14ac:dyDescent="0.2">
      <c r="A20" s="138"/>
      <c r="B20" s="19"/>
      <c r="C20" s="149" t="s">
        <v>35</v>
      </c>
      <c r="D20" s="144">
        <f>D17*2</f>
        <v>4551.7241379310344</v>
      </c>
      <c r="E20" s="39">
        <f>E17+E17</f>
        <v>1820.6896551724137</v>
      </c>
      <c r="F20" s="153">
        <f>F17+F17</f>
        <v>2731.0344827586205</v>
      </c>
      <c r="G20" s="155" t="s">
        <v>35</v>
      </c>
      <c r="H20" s="144">
        <f>H17+H17</f>
        <v>637.24137931034488</v>
      </c>
      <c r="I20" s="39">
        <f>I17+I17</f>
        <v>182.06896551724139</v>
      </c>
      <c r="J20" s="39">
        <f>J17+J17</f>
        <v>182.06896551724139</v>
      </c>
      <c r="K20" s="39">
        <f>K19+K15</f>
        <v>819.31034482758628</v>
      </c>
    </row>
    <row r="21" spans="1:11" x14ac:dyDescent="0.2">
      <c r="A21" s="138"/>
      <c r="B21" s="19"/>
      <c r="C21" s="149" t="s">
        <v>36</v>
      </c>
      <c r="D21" s="144">
        <f>D18+D17</f>
        <v>5310.3448275862065</v>
      </c>
      <c r="E21" s="39">
        <f>E18+E17</f>
        <v>2124.1379310344828</v>
      </c>
      <c r="F21" s="153">
        <f>F18+F17</f>
        <v>3186.2068965517237</v>
      </c>
      <c r="G21" s="155" t="s">
        <v>36</v>
      </c>
      <c r="H21" s="144">
        <f>H17+H18</f>
        <v>743.44827586206907</v>
      </c>
      <c r="I21" s="39">
        <f>I18+I17</f>
        <v>212.41379310344828</v>
      </c>
      <c r="J21" s="39">
        <f>J18+J17</f>
        <v>212.41379310344828</v>
      </c>
      <c r="K21" s="39">
        <f>K20+K15</f>
        <v>955.86206896551732</v>
      </c>
    </row>
    <row r="22" spans="1:11" x14ac:dyDescent="0.2">
      <c r="A22" s="138"/>
      <c r="B22" s="19"/>
      <c r="C22" s="149" t="s">
        <v>37</v>
      </c>
      <c r="D22" s="144">
        <f>D18+D18</f>
        <v>6068.9655172413786</v>
      </c>
      <c r="E22" s="39">
        <f>E18+E18</f>
        <v>2427.5862068965516</v>
      </c>
      <c r="F22" s="153">
        <f>F18+F18</f>
        <v>3641.379310344827</v>
      </c>
      <c r="G22" s="155" t="s">
        <v>37</v>
      </c>
      <c r="H22" s="144">
        <f>H18+H18</f>
        <v>849.65517241379314</v>
      </c>
      <c r="I22" s="39">
        <f>I18+I18</f>
        <v>242.75862068965517</v>
      </c>
      <c r="J22" s="39">
        <f>J18+J18</f>
        <v>242.75862068965517</v>
      </c>
      <c r="K22" s="39">
        <f>K21+K15</f>
        <v>1092.4137931034484</v>
      </c>
    </row>
    <row r="23" spans="1:11" x14ac:dyDescent="0.2">
      <c r="A23" s="138"/>
      <c r="B23" s="19"/>
      <c r="C23" s="149" t="s">
        <v>38</v>
      </c>
      <c r="D23" s="144">
        <f>D18+D19</f>
        <v>6827.5862068965507</v>
      </c>
      <c r="E23" s="39">
        <f>E19+E18</f>
        <v>2731.0344827586205</v>
      </c>
      <c r="F23" s="153">
        <f>F19+F18</f>
        <v>4096.5517241379312</v>
      </c>
      <c r="G23" s="155" t="s">
        <v>38</v>
      </c>
      <c r="H23" s="144">
        <f>H18+H19</f>
        <v>955.86206896551721</v>
      </c>
      <c r="I23" s="39">
        <f>I19+I18</f>
        <v>273.10344827586209</v>
      </c>
      <c r="J23" s="39">
        <f>J19+J18</f>
        <v>273.10344827586209</v>
      </c>
      <c r="K23" s="39">
        <f>K22+K15</f>
        <v>1228.9655172413795</v>
      </c>
    </row>
    <row r="24" spans="1:11" x14ac:dyDescent="0.2">
      <c r="A24" s="138"/>
      <c r="B24" s="19"/>
      <c r="C24" s="149" t="s">
        <v>39</v>
      </c>
      <c r="D24" s="144">
        <f>D15*10</f>
        <v>7586.2068965517228</v>
      </c>
      <c r="E24" s="39">
        <f>E19+E19</f>
        <v>3034.4827586206893</v>
      </c>
      <c r="F24" s="153">
        <f>F19+F19</f>
        <v>4551.7241379310344</v>
      </c>
      <c r="G24" s="155" t="s">
        <v>39</v>
      </c>
      <c r="H24" s="144">
        <f>H19+H19</f>
        <v>1062.0689655172414</v>
      </c>
      <c r="I24" s="39">
        <f>I19+I19</f>
        <v>303.44827586206895</v>
      </c>
      <c r="J24" s="39">
        <f>J19+J19</f>
        <v>303.44827586206895</v>
      </c>
      <c r="K24" s="39">
        <f>K23+K15</f>
        <v>1365.5172413793107</v>
      </c>
    </row>
    <row r="25" spans="1:11" x14ac:dyDescent="0.2">
      <c r="A25" s="138"/>
      <c r="B25" s="19"/>
      <c r="C25" s="149" t="s">
        <v>40</v>
      </c>
      <c r="D25" s="144">
        <f>D24*2</f>
        <v>15172.413793103446</v>
      </c>
      <c r="E25" s="39">
        <f>E24*2</f>
        <v>6068.9655172413786</v>
      </c>
      <c r="F25" s="153">
        <f>F24*2</f>
        <v>9103.4482758620688</v>
      </c>
      <c r="G25" s="155" t="s">
        <v>40</v>
      </c>
      <c r="H25" s="144">
        <f>H24*2</f>
        <v>2124.1379310344828</v>
      </c>
      <c r="I25" s="39">
        <f>I24*2</f>
        <v>606.89655172413791</v>
      </c>
      <c r="J25" s="39">
        <f>J24*2</f>
        <v>606.89655172413791</v>
      </c>
      <c r="K25" s="39">
        <f>K24*2</f>
        <v>2731.0344827586214</v>
      </c>
    </row>
    <row r="26" spans="1:11" ht="10.8" thickBot="1" x14ac:dyDescent="0.25">
      <c r="A26" s="138"/>
      <c r="B26" s="25"/>
      <c r="C26" s="148" t="s">
        <v>41</v>
      </c>
      <c r="D26" s="144">
        <f>D25+D24</f>
        <v>22758.620689655167</v>
      </c>
      <c r="E26" s="39">
        <f>E25+E24</f>
        <v>9103.4482758620688</v>
      </c>
      <c r="F26" s="153">
        <f>F25+F24</f>
        <v>13655.172413793103</v>
      </c>
      <c r="G26" s="154" t="s">
        <v>41</v>
      </c>
      <c r="H26" s="144">
        <f>H25+H24</f>
        <v>3186.2068965517242</v>
      </c>
      <c r="I26" s="39">
        <f>I25+I24</f>
        <v>910.34482758620686</v>
      </c>
      <c r="J26" s="39">
        <f>J25+J24</f>
        <v>910.34482758620686</v>
      </c>
      <c r="K26" s="39">
        <f>K25+K24</f>
        <v>4096.5517241379321</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22758.620689655167</v>
      </c>
      <c r="D29" s="51">
        <f>C29/100*4</f>
        <v>910.34482758620663</v>
      </c>
      <c r="E29" s="51">
        <f>C29/100*5</f>
        <v>1137.9310344827584</v>
      </c>
      <c r="F29" s="51">
        <f>C29/100*6</f>
        <v>1365.51724137931</v>
      </c>
      <c r="G29" s="51">
        <f>C29/100*7</f>
        <v>1593.1034482758616</v>
      </c>
      <c r="H29" s="51">
        <f>C29/100*8</f>
        <v>1820.6896551724133</v>
      </c>
      <c r="I29" s="51">
        <f>C29/100*9</f>
        <v>2048.2758620689651</v>
      </c>
      <c r="J29" s="51">
        <f>C29/100*10</f>
        <v>2275.8620689655168</v>
      </c>
      <c r="K29" s="52"/>
    </row>
    <row r="30" spans="1:11" x14ac:dyDescent="0.2">
      <c r="A30" s="19"/>
      <c r="B30" s="53" t="s">
        <v>45</v>
      </c>
      <c r="C30" s="54" t="s">
        <v>46</v>
      </c>
      <c r="D30" s="55">
        <f>D15</f>
        <v>758.62068965517233</v>
      </c>
      <c r="E30" s="55">
        <f>D15</f>
        <v>758.62068965517233</v>
      </c>
      <c r="F30" s="55">
        <f>D15</f>
        <v>758.62068965517233</v>
      </c>
      <c r="G30" s="55">
        <f>D15</f>
        <v>758.62068965517233</v>
      </c>
      <c r="H30" s="55">
        <f>D15</f>
        <v>758.62068965517233</v>
      </c>
      <c r="I30" s="55">
        <f>D15</f>
        <v>758.62068965517233</v>
      </c>
      <c r="J30" s="55">
        <f>D15</f>
        <v>758.62068965517233</v>
      </c>
      <c r="K30" s="52"/>
    </row>
    <row r="31" spans="1:11" x14ac:dyDescent="0.2">
      <c r="A31" s="19"/>
      <c r="B31" s="53" t="s">
        <v>47</v>
      </c>
      <c r="C31" s="56" t="s">
        <v>48</v>
      </c>
      <c r="D31" s="51">
        <f t="shared" ref="D31:J31" si="0">D29-D30</f>
        <v>151.72413793103431</v>
      </c>
      <c r="E31" s="51">
        <f t="shared" si="0"/>
        <v>379.31034482758605</v>
      </c>
      <c r="F31" s="51">
        <f t="shared" si="0"/>
        <v>606.89655172413768</v>
      </c>
      <c r="G31" s="51">
        <f t="shared" si="0"/>
        <v>834.48275862068931</v>
      </c>
      <c r="H31" s="51">
        <f t="shared" si="0"/>
        <v>1062.0689655172409</v>
      </c>
      <c r="I31" s="51">
        <f t="shared" si="0"/>
        <v>1289.6551724137928</v>
      </c>
      <c r="J31" s="51">
        <f t="shared" si="0"/>
        <v>1517.2413793103444</v>
      </c>
      <c r="K31" s="52"/>
    </row>
    <row r="32" spans="1:11" ht="10.8" thickBot="1" x14ac:dyDescent="0.25">
      <c r="A32" s="19"/>
      <c r="B32" s="57"/>
      <c r="C32" s="453" t="s">
        <v>161</v>
      </c>
      <c r="D32" s="58">
        <f t="shared" ref="D32:J32" si="1">D31/100*10</f>
        <v>15.172413793103431</v>
      </c>
      <c r="E32" s="58">
        <f t="shared" si="1"/>
        <v>37.931034482758605</v>
      </c>
      <c r="F32" s="58">
        <f t="shared" si="1"/>
        <v>60.689655172413772</v>
      </c>
      <c r="G32" s="58">
        <f t="shared" si="1"/>
        <v>83.448275862068925</v>
      </c>
      <c r="H32" s="58">
        <f t="shared" si="1"/>
        <v>106.2068965517241</v>
      </c>
      <c r="I32" s="58">
        <f t="shared" si="1"/>
        <v>128.9655172413793</v>
      </c>
      <c r="J32" s="58">
        <f t="shared" si="1"/>
        <v>151.72413793103445</v>
      </c>
      <c r="K32" s="59"/>
    </row>
    <row r="33" spans="1:11" x14ac:dyDescent="0.2">
      <c r="A33" s="19"/>
      <c r="B33" s="60" t="s">
        <v>50</v>
      </c>
      <c r="C33" s="61" t="s">
        <v>51</v>
      </c>
      <c r="D33" s="62">
        <f t="shared" ref="D33:J36" si="2">D29*30</f>
        <v>27310.344827586199</v>
      </c>
      <c r="E33" s="62">
        <f t="shared" si="2"/>
        <v>34137.931034482754</v>
      </c>
      <c r="F33" s="62">
        <f t="shared" si="2"/>
        <v>40965.517241379297</v>
      </c>
      <c r="G33" s="62">
        <f t="shared" si="2"/>
        <v>47793.103448275848</v>
      </c>
      <c r="H33" s="62">
        <f t="shared" si="2"/>
        <v>54620.689655172398</v>
      </c>
      <c r="I33" s="62">
        <f t="shared" si="2"/>
        <v>61448.275862068956</v>
      </c>
      <c r="J33" s="63">
        <f t="shared" si="2"/>
        <v>68275.862068965507</v>
      </c>
      <c r="K33" s="64"/>
    </row>
    <row r="34" spans="1:11" x14ac:dyDescent="0.2">
      <c r="A34" s="19"/>
      <c r="B34" s="65" t="s">
        <v>50</v>
      </c>
      <c r="C34" s="66" t="s">
        <v>52</v>
      </c>
      <c r="D34" s="67">
        <f t="shared" si="2"/>
        <v>22758.62068965517</v>
      </c>
      <c r="E34" s="67">
        <f t="shared" si="2"/>
        <v>22758.62068965517</v>
      </c>
      <c r="F34" s="67">
        <f t="shared" si="2"/>
        <v>22758.62068965517</v>
      </c>
      <c r="G34" s="67">
        <f t="shared" si="2"/>
        <v>22758.62068965517</v>
      </c>
      <c r="H34" s="67">
        <f t="shared" si="2"/>
        <v>22758.62068965517</v>
      </c>
      <c r="I34" s="67">
        <f t="shared" si="2"/>
        <v>22758.62068965517</v>
      </c>
      <c r="J34" s="68">
        <f t="shared" si="2"/>
        <v>22758.62068965517</v>
      </c>
      <c r="K34" s="69"/>
    </row>
    <row r="35" spans="1:11" x14ac:dyDescent="0.2">
      <c r="A35" s="19"/>
      <c r="B35" s="70" t="s">
        <v>50</v>
      </c>
      <c r="C35" s="71" t="s">
        <v>53</v>
      </c>
      <c r="D35" s="72">
        <f t="shared" si="2"/>
        <v>4551.724137931029</v>
      </c>
      <c r="E35" s="72">
        <f t="shared" si="2"/>
        <v>11379.310344827582</v>
      </c>
      <c r="F35" s="72">
        <f t="shared" si="2"/>
        <v>18206.89655172413</v>
      </c>
      <c r="G35" s="72">
        <f t="shared" si="2"/>
        <v>25034.482758620681</v>
      </c>
      <c r="H35" s="72">
        <f t="shared" si="2"/>
        <v>31862.068965517228</v>
      </c>
      <c r="I35" s="72">
        <f t="shared" si="2"/>
        <v>38689.655172413783</v>
      </c>
      <c r="J35" s="73">
        <f t="shared" si="2"/>
        <v>45517.241379310333</v>
      </c>
      <c r="K35" s="74"/>
    </row>
    <row r="36" spans="1:11" ht="10.8" thickBot="1" x14ac:dyDescent="0.25">
      <c r="A36" s="19"/>
      <c r="B36" s="75" t="s">
        <v>50</v>
      </c>
      <c r="C36" s="76" t="s">
        <v>49</v>
      </c>
      <c r="D36" s="77">
        <f t="shared" si="2"/>
        <v>455.17241379310292</v>
      </c>
      <c r="E36" s="77">
        <f t="shared" si="2"/>
        <v>1137.9310344827582</v>
      </c>
      <c r="F36" s="77">
        <f t="shared" si="2"/>
        <v>1820.6896551724133</v>
      </c>
      <c r="G36" s="77">
        <f t="shared" si="2"/>
        <v>2503.4482758620679</v>
      </c>
      <c r="H36" s="77">
        <f t="shared" si="2"/>
        <v>3186.2068965517228</v>
      </c>
      <c r="I36" s="77">
        <f t="shared" si="2"/>
        <v>3868.9655172413791</v>
      </c>
      <c r="J36" s="77">
        <f t="shared" si="2"/>
        <v>4551.7241379310335</v>
      </c>
      <c r="K36" s="78"/>
    </row>
    <row r="37" spans="1:11" x14ac:dyDescent="0.2">
      <c r="A37" s="6"/>
      <c r="B37" s="79"/>
      <c r="C37" s="80" t="s">
        <v>54</v>
      </c>
      <c r="D37" s="81">
        <f t="shared" ref="D37:J37" si="3">D31</f>
        <v>151.72413793103431</v>
      </c>
      <c r="E37" s="81">
        <f t="shared" si="3"/>
        <v>379.31034482758605</v>
      </c>
      <c r="F37" s="81">
        <f t="shared" si="3"/>
        <v>606.89655172413768</v>
      </c>
      <c r="G37" s="81">
        <f t="shared" si="3"/>
        <v>834.48275862068931</v>
      </c>
      <c r="H37" s="81">
        <f t="shared" si="3"/>
        <v>1062.0689655172409</v>
      </c>
      <c r="I37" s="81">
        <f t="shared" si="3"/>
        <v>1289.6551724137928</v>
      </c>
      <c r="J37" s="81">
        <f t="shared" si="3"/>
        <v>1517.2413793103444</v>
      </c>
      <c r="K37" s="82"/>
    </row>
    <row r="38" spans="1:11" ht="11.4" x14ac:dyDescent="0.2">
      <c r="A38" s="11"/>
      <c r="B38" s="83"/>
      <c r="C38" s="84" t="s">
        <v>55</v>
      </c>
      <c r="D38" s="85">
        <f t="shared" ref="D38:J38" si="4">D37/100*20</f>
        <v>30.344827586206861</v>
      </c>
      <c r="E38" s="86">
        <f t="shared" si="4"/>
        <v>75.86206896551721</v>
      </c>
      <c r="F38" s="86">
        <f t="shared" si="4"/>
        <v>121.37931034482754</v>
      </c>
      <c r="G38" s="86">
        <f t="shared" si="4"/>
        <v>166.89655172413785</v>
      </c>
      <c r="H38" s="86">
        <f t="shared" si="4"/>
        <v>212.4137931034482</v>
      </c>
      <c r="I38" s="86">
        <f t="shared" si="4"/>
        <v>257.93103448275861</v>
      </c>
      <c r="J38" s="86">
        <f t="shared" si="4"/>
        <v>303.4482758620689</v>
      </c>
      <c r="K38" s="82"/>
    </row>
    <row r="39" spans="1:11" ht="13.2" x14ac:dyDescent="0.25">
      <c r="A39" s="19"/>
      <c r="B39" s="87"/>
      <c r="C39" s="88" t="s">
        <v>56</v>
      </c>
      <c r="D39" s="85">
        <f t="shared" ref="D39:J39" si="5">D37/100*40</f>
        <v>60.689655172413723</v>
      </c>
      <c r="E39" s="86">
        <f t="shared" si="5"/>
        <v>151.72413793103442</v>
      </c>
      <c r="F39" s="86">
        <f t="shared" si="5"/>
        <v>242.75862068965509</v>
      </c>
      <c r="G39" s="86">
        <f t="shared" si="5"/>
        <v>333.7931034482757</v>
      </c>
      <c r="H39" s="86">
        <f t="shared" si="5"/>
        <v>424.8275862068964</v>
      </c>
      <c r="I39" s="86">
        <f t="shared" si="5"/>
        <v>515.86206896551721</v>
      </c>
      <c r="J39" s="86">
        <f t="shared" si="5"/>
        <v>606.89655172413779</v>
      </c>
      <c r="K39" s="82"/>
    </row>
    <row r="40" spans="1:11" ht="11.4" x14ac:dyDescent="0.2">
      <c r="A40" s="19"/>
      <c r="B40" s="89"/>
      <c r="C40" s="84" t="s">
        <v>57</v>
      </c>
      <c r="D40" s="85">
        <f t="shared" ref="D40:J40" si="6">D37/100*40</f>
        <v>60.689655172413723</v>
      </c>
      <c r="E40" s="86">
        <f t="shared" si="6"/>
        <v>151.72413793103442</v>
      </c>
      <c r="F40" s="86">
        <f t="shared" si="6"/>
        <v>242.75862068965509</v>
      </c>
      <c r="G40" s="86">
        <f t="shared" si="6"/>
        <v>333.7931034482757</v>
      </c>
      <c r="H40" s="86">
        <f t="shared" si="6"/>
        <v>424.8275862068964</v>
      </c>
      <c r="I40" s="86">
        <f t="shared" si="6"/>
        <v>515.86206896551721</v>
      </c>
      <c r="J40" s="86">
        <f t="shared" si="6"/>
        <v>606.89655172413779</v>
      </c>
      <c r="K40" s="82"/>
    </row>
    <row r="41" spans="1:11" s="96" customFormat="1" ht="11.4" x14ac:dyDescent="0.2">
      <c r="A41" s="90"/>
      <c r="B41" s="91"/>
      <c r="C41" s="92" t="s">
        <v>58</v>
      </c>
      <c r="D41" s="93">
        <f>D37/100*4</f>
        <v>6.0689655172413719</v>
      </c>
      <c r="E41" s="94">
        <f>E37/100*5</f>
        <v>18.965517241379303</v>
      </c>
      <c r="F41" s="94">
        <f>F37/100*6</f>
        <v>36.413793103448263</v>
      </c>
      <c r="G41" s="94">
        <f>F37/100*7</f>
        <v>42.482758620689637</v>
      </c>
      <c r="H41" s="94">
        <f>F37/100*8</f>
        <v>48.551724137931018</v>
      </c>
      <c r="I41" s="94">
        <f>F37/100*9</f>
        <v>54.620689655172399</v>
      </c>
      <c r="J41" s="94">
        <f>F37/100*10</f>
        <v>60.689655172413772</v>
      </c>
      <c r="K41" s="95"/>
    </row>
    <row r="42" spans="1:11" ht="11.4" x14ac:dyDescent="0.2">
      <c r="A42" s="19"/>
      <c r="B42" s="89"/>
      <c r="C42" s="97" t="s">
        <v>59</v>
      </c>
      <c r="D42" s="98">
        <f t="shared" ref="D42:J42" si="7">D37+D41</f>
        <v>157.79310344827567</v>
      </c>
      <c r="E42" s="99">
        <f t="shared" si="7"/>
        <v>398.27586206896535</v>
      </c>
      <c r="F42" s="99">
        <f t="shared" si="7"/>
        <v>643.31034482758594</v>
      </c>
      <c r="G42" s="99">
        <f t="shared" si="7"/>
        <v>876.96551724137896</v>
      </c>
      <c r="H42" s="99">
        <f t="shared" si="7"/>
        <v>1110.6206896551719</v>
      </c>
      <c r="I42" s="99">
        <f t="shared" si="7"/>
        <v>1344.2758620689651</v>
      </c>
      <c r="J42" s="99">
        <f t="shared" si="7"/>
        <v>1577.9310344827582</v>
      </c>
      <c r="K42" s="100"/>
    </row>
    <row r="43" spans="1:11" ht="11.4" x14ac:dyDescent="0.2">
      <c r="A43" s="19"/>
      <c r="B43" s="101"/>
      <c r="C43" s="102" t="s">
        <v>60</v>
      </c>
      <c r="D43" s="103">
        <f>D35*D28</f>
        <v>182.06896551724117</v>
      </c>
      <c r="E43" s="103">
        <f t="shared" ref="E43:J43" si="8">E35*E28</f>
        <v>568.96551724137908</v>
      </c>
      <c r="F43" s="103">
        <f t="shared" si="8"/>
        <v>1092.4137931034477</v>
      </c>
      <c r="G43" s="103">
        <f t="shared" si="8"/>
        <v>1752.4137931034479</v>
      </c>
      <c r="H43" s="103">
        <f t="shared" si="8"/>
        <v>2548.9655172413782</v>
      </c>
      <c r="I43" s="103">
        <f t="shared" si="8"/>
        <v>3482.0689655172405</v>
      </c>
      <c r="J43" s="103">
        <f t="shared" si="8"/>
        <v>4551.7241379310335</v>
      </c>
      <c r="K43" s="104"/>
    </row>
    <row r="44" spans="1:11" ht="11.4" x14ac:dyDescent="0.2">
      <c r="A44" s="19"/>
      <c r="B44" s="101"/>
      <c r="C44" s="102" t="s">
        <v>61</v>
      </c>
      <c r="D44" s="105">
        <f>D35+D43</f>
        <v>4733.7931034482699</v>
      </c>
      <c r="E44" s="105">
        <f t="shared" ref="E44:J44" si="9">E35+E43</f>
        <v>11948.27586206896</v>
      </c>
      <c r="F44" s="105">
        <f t="shared" si="9"/>
        <v>19299.31034482758</v>
      </c>
      <c r="G44" s="105">
        <f t="shared" si="9"/>
        <v>26786.89655172413</v>
      </c>
      <c r="H44" s="105">
        <f t="shared" si="9"/>
        <v>34411.034482758609</v>
      </c>
      <c r="I44" s="105">
        <f t="shared" si="9"/>
        <v>42171.724137931022</v>
      </c>
      <c r="J44" s="105">
        <f t="shared" si="9"/>
        <v>50068.96551724137</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54.187192118226598</v>
      </c>
      <c r="F46" s="114">
        <f>E46*C7</f>
        <v>758.62068965517233</v>
      </c>
      <c r="G46" s="115"/>
      <c r="H46" s="114">
        <f>F46*C8</f>
        <v>22758.62068965517</v>
      </c>
      <c r="I46" s="116">
        <f>E26</f>
        <v>9103.4482758620688</v>
      </c>
      <c r="J46" s="117">
        <f>F26</f>
        <v>13655.172413793103</v>
      </c>
      <c r="K46" s="19"/>
    </row>
    <row r="47" spans="1:11" ht="13.8" thickBot="1" x14ac:dyDescent="0.3">
      <c r="A47" s="118" t="str">
        <f t="shared" ref="A47:B49" si="10">A6</f>
        <v>Per Month /US$</v>
      </c>
      <c r="B47" s="119">
        <f t="shared" si="10"/>
        <v>77</v>
      </c>
      <c r="C47" s="27">
        <v>1</v>
      </c>
      <c r="D47" s="120"/>
      <c r="E47" s="121"/>
      <c r="F47" s="121"/>
      <c r="G47" s="122"/>
      <c r="H47" s="123" t="s">
        <v>11</v>
      </c>
      <c r="I47" s="124" t="s">
        <v>20</v>
      </c>
      <c r="J47" s="124" t="s">
        <v>13</v>
      </c>
      <c r="K47" s="25"/>
    </row>
    <row r="48" spans="1:11" ht="13.8" thickBot="1" x14ac:dyDescent="0.3">
      <c r="A48" s="118" t="str">
        <f t="shared" si="10"/>
        <v>Per Year /US$</v>
      </c>
      <c r="B48" s="119">
        <f t="shared" si="10"/>
        <v>1078</v>
      </c>
      <c r="C48" s="27">
        <v>14</v>
      </c>
      <c r="D48" s="125"/>
      <c r="E48" s="126"/>
      <c r="F48" s="126"/>
      <c r="G48" s="126"/>
      <c r="H48" s="127"/>
      <c r="I48" s="127"/>
      <c r="J48" s="127"/>
      <c r="K48" s="44"/>
    </row>
    <row r="49" spans="1:11" ht="13.8" thickBot="1" x14ac:dyDescent="0.3">
      <c r="A49" s="118" t="str">
        <f t="shared" si="10"/>
        <v>Per 30 Years /US$</v>
      </c>
      <c r="B49" s="119">
        <f t="shared" si="10"/>
        <v>32340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32.512315270935957</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9.7536945812807883</v>
      </c>
      <c r="E52" s="39">
        <f>F10/100*15</f>
        <v>4.8768472906403941</v>
      </c>
      <c r="F52" s="39">
        <f>F10/100*10</f>
        <v>3.2512315270935961</v>
      </c>
      <c r="G52" s="39">
        <f>F10/100*15</f>
        <v>4.8768472906403941</v>
      </c>
      <c r="H52" s="39">
        <f>F10/100*8</f>
        <v>2.6009852216748768</v>
      </c>
      <c r="I52" s="39">
        <f>F10/100*6</f>
        <v>1.9507389162561575</v>
      </c>
      <c r="J52" s="39">
        <f>F10/100*6</f>
        <v>1.9507389162561575</v>
      </c>
      <c r="K52" s="39">
        <f>F10/100*10</f>
        <v>3.2512315270935961</v>
      </c>
    </row>
    <row r="53" spans="1:11" x14ac:dyDescent="0.2">
      <c r="A53" s="138"/>
      <c r="B53" s="139"/>
      <c r="C53" s="38" t="s">
        <v>26</v>
      </c>
      <c r="D53" s="39">
        <f t="shared" ref="D53:K53" si="11">D52*2</f>
        <v>19.507389162561577</v>
      </c>
      <c r="E53" s="39">
        <f t="shared" si="11"/>
        <v>9.7536945812807883</v>
      </c>
      <c r="F53" s="39">
        <f t="shared" si="11"/>
        <v>6.5024630541871922</v>
      </c>
      <c r="G53" s="39">
        <f t="shared" si="11"/>
        <v>9.7536945812807883</v>
      </c>
      <c r="H53" s="39">
        <f t="shared" si="11"/>
        <v>5.2019704433497536</v>
      </c>
      <c r="I53" s="39">
        <f t="shared" si="11"/>
        <v>3.9014778325123149</v>
      </c>
      <c r="J53" s="39">
        <f t="shared" si="11"/>
        <v>3.9014778325123149</v>
      </c>
      <c r="K53" s="39">
        <f t="shared" si="11"/>
        <v>6.5024630541871922</v>
      </c>
    </row>
    <row r="54" spans="1:11" x14ac:dyDescent="0.2">
      <c r="A54" s="138"/>
      <c r="B54" s="139"/>
      <c r="C54" s="38" t="s">
        <v>27</v>
      </c>
      <c r="D54" s="39">
        <f t="shared" ref="D54:K54" si="12">D52*3</f>
        <v>29.261083743842363</v>
      </c>
      <c r="E54" s="39">
        <f t="shared" si="12"/>
        <v>14.630541871921181</v>
      </c>
      <c r="F54" s="39">
        <f t="shared" si="12"/>
        <v>9.7536945812807883</v>
      </c>
      <c r="G54" s="39">
        <f t="shared" si="12"/>
        <v>14.630541871921181</v>
      </c>
      <c r="H54" s="39">
        <f t="shared" si="12"/>
        <v>7.8029556650246299</v>
      </c>
      <c r="I54" s="39">
        <f t="shared" si="12"/>
        <v>5.8522167487684724</v>
      </c>
      <c r="J54" s="39">
        <f t="shared" si="12"/>
        <v>5.8522167487684724</v>
      </c>
      <c r="K54" s="39">
        <f t="shared" si="12"/>
        <v>9.7536945812807883</v>
      </c>
    </row>
    <row r="55" spans="1:11" x14ac:dyDescent="0.2">
      <c r="A55" s="138"/>
      <c r="B55" s="139"/>
      <c r="C55" s="38" t="s">
        <v>28</v>
      </c>
      <c r="D55" s="39">
        <f t="shared" ref="D55:K55" si="13">D52*6</f>
        <v>58.522167487684726</v>
      </c>
      <c r="E55" s="39">
        <f t="shared" si="13"/>
        <v>29.261083743842363</v>
      </c>
      <c r="F55" s="39">
        <f t="shared" si="13"/>
        <v>19.507389162561577</v>
      </c>
      <c r="G55" s="39">
        <f t="shared" si="13"/>
        <v>29.261083743842363</v>
      </c>
      <c r="H55" s="39">
        <f t="shared" si="13"/>
        <v>15.60591133004926</v>
      </c>
      <c r="I55" s="39">
        <f t="shared" si="13"/>
        <v>11.704433497536945</v>
      </c>
      <c r="J55" s="39">
        <f t="shared" si="13"/>
        <v>11.704433497536945</v>
      </c>
      <c r="K55" s="39">
        <f t="shared" si="13"/>
        <v>19.507389162561577</v>
      </c>
    </row>
    <row r="56" spans="1:11" x14ac:dyDescent="0.2">
      <c r="A56" s="138"/>
      <c r="B56" s="139"/>
      <c r="C56" s="38" t="s">
        <v>29</v>
      </c>
      <c r="D56" s="39">
        <f t="shared" ref="D56:K56" si="14">D52*12</f>
        <v>117.04433497536945</v>
      </c>
      <c r="E56" s="39">
        <f t="shared" si="14"/>
        <v>58.522167487684726</v>
      </c>
      <c r="F56" s="39">
        <f t="shared" si="14"/>
        <v>39.014778325123153</v>
      </c>
      <c r="G56" s="39">
        <f t="shared" si="14"/>
        <v>58.522167487684726</v>
      </c>
      <c r="H56" s="39">
        <f t="shared" si="14"/>
        <v>31.21182266009852</v>
      </c>
      <c r="I56" s="39">
        <f t="shared" si="14"/>
        <v>23.40886699507389</v>
      </c>
      <c r="J56" s="39">
        <f t="shared" si="14"/>
        <v>23.40886699507389</v>
      </c>
      <c r="K56" s="39">
        <f t="shared" si="14"/>
        <v>39.014778325123153</v>
      </c>
    </row>
    <row r="57" spans="1:11" x14ac:dyDescent="0.2">
      <c r="A57" s="138"/>
      <c r="B57" s="139"/>
      <c r="C57" s="40" t="s">
        <v>30</v>
      </c>
      <c r="D57" s="140">
        <f t="shared" ref="D57:K57" si="15">D52*14</f>
        <v>136.55172413793105</v>
      </c>
      <c r="E57" s="140">
        <f t="shared" si="15"/>
        <v>68.275862068965523</v>
      </c>
      <c r="F57" s="140">
        <f t="shared" si="15"/>
        <v>45.517241379310349</v>
      </c>
      <c r="G57" s="140">
        <f t="shared" si="15"/>
        <v>68.275862068965523</v>
      </c>
      <c r="H57" s="140">
        <f t="shared" si="15"/>
        <v>36.413793103448278</v>
      </c>
      <c r="I57" s="140">
        <f t="shared" si="15"/>
        <v>27.310344827586206</v>
      </c>
      <c r="J57" s="140">
        <f t="shared" si="15"/>
        <v>27.310344827586206</v>
      </c>
      <c r="K57" s="140">
        <f t="shared" si="15"/>
        <v>45.517241379310349</v>
      </c>
    </row>
    <row r="58" spans="1:11" x14ac:dyDescent="0.2">
      <c r="A58" s="138"/>
      <c r="B58" s="139"/>
      <c r="C58" s="38" t="s">
        <v>31</v>
      </c>
      <c r="D58" s="39">
        <f t="shared" ref="D58:K58" si="16">D57*2</f>
        <v>273.10344827586209</v>
      </c>
      <c r="E58" s="39">
        <f t="shared" si="16"/>
        <v>136.55172413793105</v>
      </c>
      <c r="F58" s="39">
        <f t="shared" si="16"/>
        <v>91.034482758620697</v>
      </c>
      <c r="G58" s="39">
        <f t="shared" si="16"/>
        <v>136.55172413793105</v>
      </c>
      <c r="H58" s="39">
        <f t="shared" si="16"/>
        <v>72.827586206896555</v>
      </c>
      <c r="I58" s="39">
        <f t="shared" si="16"/>
        <v>54.620689655172413</v>
      </c>
      <c r="J58" s="39">
        <f t="shared" si="16"/>
        <v>54.620689655172413</v>
      </c>
      <c r="K58" s="39">
        <f t="shared" si="16"/>
        <v>91.034482758620697</v>
      </c>
    </row>
    <row r="59" spans="1:11" x14ac:dyDescent="0.2">
      <c r="A59" s="138"/>
      <c r="B59" s="139"/>
      <c r="C59" s="38" t="s">
        <v>32</v>
      </c>
      <c r="D59" s="39">
        <f t="shared" ref="D59:K59" si="17">D58+D57</f>
        <v>409.65517241379314</v>
      </c>
      <c r="E59" s="39">
        <f t="shared" si="17"/>
        <v>204.82758620689657</v>
      </c>
      <c r="F59" s="39">
        <f t="shared" si="17"/>
        <v>136.55172413793105</v>
      </c>
      <c r="G59" s="39">
        <f t="shared" si="17"/>
        <v>204.82758620689657</v>
      </c>
      <c r="H59" s="39">
        <f t="shared" si="17"/>
        <v>109.24137931034483</v>
      </c>
      <c r="I59" s="39">
        <f t="shared" si="17"/>
        <v>81.931034482758619</v>
      </c>
      <c r="J59" s="39">
        <f t="shared" si="17"/>
        <v>81.931034482758619</v>
      </c>
      <c r="K59" s="39">
        <f t="shared" si="17"/>
        <v>136.55172413793105</v>
      </c>
    </row>
    <row r="60" spans="1:11" x14ac:dyDescent="0.2">
      <c r="A60" s="138"/>
      <c r="B60" s="139"/>
      <c r="C60" s="38" t="s">
        <v>33</v>
      </c>
      <c r="D60" s="39">
        <f>D58+D58</f>
        <v>546.20689655172418</v>
      </c>
      <c r="E60" s="39">
        <f t="shared" ref="E60:K60" si="18">E59+E57</f>
        <v>273.10344827586209</v>
      </c>
      <c r="F60" s="39">
        <f t="shared" si="18"/>
        <v>182.06896551724139</v>
      </c>
      <c r="G60" s="39">
        <f t="shared" si="18"/>
        <v>273.10344827586209</v>
      </c>
      <c r="H60" s="39">
        <f t="shared" si="18"/>
        <v>145.65517241379311</v>
      </c>
      <c r="I60" s="39">
        <f t="shared" si="18"/>
        <v>109.24137931034483</v>
      </c>
      <c r="J60" s="39">
        <f t="shared" si="18"/>
        <v>109.24137931034483</v>
      </c>
      <c r="K60" s="39">
        <f t="shared" si="18"/>
        <v>182.06896551724139</v>
      </c>
    </row>
    <row r="61" spans="1:11" x14ac:dyDescent="0.2">
      <c r="A61" s="138"/>
      <c r="B61" s="139"/>
      <c r="C61" s="38" t="s">
        <v>34</v>
      </c>
      <c r="D61" s="39">
        <f>D59+D58</f>
        <v>682.75862068965523</v>
      </c>
      <c r="E61" s="39">
        <f t="shared" ref="E61:K61" si="19">E60+E57</f>
        <v>341.37931034482762</v>
      </c>
      <c r="F61" s="39">
        <f t="shared" si="19"/>
        <v>227.58620689655174</v>
      </c>
      <c r="G61" s="39">
        <f t="shared" si="19"/>
        <v>341.37931034482762</v>
      </c>
      <c r="H61" s="39">
        <f t="shared" si="19"/>
        <v>182.06896551724139</v>
      </c>
      <c r="I61" s="39">
        <f t="shared" si="19"/>
        <v>136.55172413793105</v>
      </c>
      <c r="J61" s="39">
        <f t="shared" si="19"/>
        <v>136.55172413793105</v>
      </c>
      <c r="K61" s="39">
        <f t="shared" si="19"/>
        <v>227.58620689655174</v>
      </c>
    </row>
    <row r="62" spans="1:11" x14ac:dyDescent="0.2">
      <c r="A62" s="138"/>
      <c r="B62" s="139"/>
      <c r="C62" s="38" t="s">
        <v>35</v>
      </c>
      <c r="D62" s="39">
        <f>D59+D59</f>
        <v>819.31034482758628</v>
      </c>
      <c r="E62" s="39">
        <f t="shared" ref="E62:K62" si="20">E61+E57</f>
        <v>409.65517241379314</v>
      </c>
      <c r="F62" s="39">
        <f t="shared" si="20"/>
        <v>273.10344827586209</v>
      </c>
      <c r="G62" s="39">
        <f t="shared" si="20"/>
        <v>409.65517241379314</v>
      </c>
      <c r="H62" s="39">
        <f t="shared" si="20"/>
        <v>218.48275862068968</v>
      </c>
      <c r="I62" s="39">
        <f t="shared" si="20"/>
        <v>163.86206896551727</v>
      </c>
      <c r="J62" s="39">
        <f t="shared" si="20"/>
        <v>163.86206896551727</v>
      </c>
      <c r="K62" s="39">
        <f t="shared" si="20"/>
        <v>273.10344827586209</v>
      </c>
    </row>
    <row r="63" spans="1:11" x14ac:dyDescent="0.2">
      <c r="A63" s="138"/>
      <c r="B63" s="139"/>
      <c r="C63" s="38" t="s">
        <v>36</v>
      </c>
      <c r="D63" s="39">
        <f>D59+D60</f>
        <v>955.86206896551732</v>
      </c>
      <c r="E63" s="39">
        <f t="shared" ref="E63:K63" si="21">E62+E57</f>
        <v>477.93103448275866</v>
      </c>
      <c r="F63" s="39">
        <f t="shared" si="21"/>
        <v>318.62068965517244</v>
      </c>
      <c r="G63" s="39">
        <f t="shared" si="21"/>
        <v>477.93103448275866</v>
      </c>
      <c r="H63" s="39">
        <f t="shared" si="21"/>
        <v>254.89655172413796</v>
      </c>
      <c r="I63" s="39">
        <f t="shared" si="21"/>
        <v>191.17241379310349</v>
      </c>
      <c r="J63" s="39">
        <f t="shared" si="21"/>
        <v>191.17241379310349</v>
      </c>
      <c r="K63" s="39">
        <f t="shared" si="21"/>
        <v>318.62068965517244</v>
      </c>
    </row>
    <row r="64" spans="1:11" x14ac:dyDescent="0.2">
      <c r="A64" s="138"/>
      <c r="B64" s="139"/>
      <c r="C64" s="38" t="s">
        <v>37</v>
      </c>
      <c r="D64" s="39">
        <f t="shared" ref="D64:K64" si="22">D63+D57</f>
        <v>1092.4137931034484</v>
      </c>
      <c r="E64" s="39">
        <f t="shared" si="22"/>
        <v>546.20689655172418</v>
      </c>
      <c r="F64" s="39">
        <f t="shared" si="22"/>
        <v>364.13793103448279</v>
      </c>
      <c r="G64" s="39">
        <f t="shared" si="22"/>
        <v>546.20689655172418</v>
      </c>
      <c r="H64" s="39">
        <f t="shared" si="22"/>
        <v>291.31034482758622</v>
      </c>
      <c r="I64" s="39">
        <f t="shared" si="22"/>
        <v>218.48275862068971</v>
      </c>
      <c r="J64" s="39">
        <f t="shared" si="22"/>
        <v>218.48275862068971</v>
      </c>
      <c r="K64" s="39">
        <f t="shared" si="22"/>
        <v>364.13793103448279</v>
      </c>
    </row>
    <row r="65" spans="1:11" x14ac:dyDescent="0.2">
      <c r="A65" s="138"/>
      <c r="B65" s="139"/>
      <c r="C65" s="38" t="s">
        <v>38</v>
      </c>
      <c r="D65" s="39">
        <f t="shared" ref="D65:K65" si="23">D64+D57</f>
        <v>1228.9655172413795</v>
      </c>
      <c r="E65" s="39">
        <f t="shared" si="23"/>
        <v>614.48275862068976</v>
      </c>
      <c r="F65" s="39">
        <f t="shared" si="23"/>
        <v>409.65517241379314</v>
      </c>
      <c r="G65" s="39">
        <f t="shared" si="23"/>
        <v>614.48275862068976</v>
      </c>
      <c r="H65" s="39">
        <f t="shared" si="23"/>
        <v>327.72413793103448</v>
      </c>
      <c r="I65" s="39">
        <f t="shared" si="23"/>
        <v>245.79310344827593</v>
      </c>
      <c r="J65" s="39">
        <f t="shared" si="23"/>
        <v>245.79310344827593</v>
      </c>
      <c r="K65" s="39">
        <f t="shared" si="23"/>
        <v>409.65517241379314</v>
      </c>
    </row>
    <row r="66" spans="1:11" x14ac:dyDescent="0.2">
      <c r="A66" s="138"/>
      <c r="B66" s="139"/>
      <c r="C66" s="38" t="s">
        <v>39</v>
      </c>
      <c r="D66" s="39">
        <f t="shared" ref="D66:K66" si="24">D65+D57</f>
        <v>1365.5172413793107</v>
      </c>
      <c r="E66" s="39">
        <f t="shared" si="24"/>
        <v>682.75862068965534</v>
      </c>
      <c r="F66" s="39">
        <f t="shared" si="24"/>
        <v>455.17241379310349</v>
      </c>
      <c r="G66" s="39">
        <f t="shared" si="24"/>
        <v>682.75862068965534</v>
      </c>
      <c r="H66" s="39">
        <f t="shared" si="24"/>
        <v>364.13793103448273</v>
      </c>
      <c r="I66" s="39">
        <f t="shared" si="24"/>
        <v>273.10344827586215</v>
      </c>
      <c r="J66" s="39">
        <f t="shared" si="24"/>
        <v>273.10344827586215</v>
      </c>
      <c r="K66" s="39">
        <f t="shared" si="24"/>
        <v>455.17241379310349</v>
      </c>
    </row>
    <row r="67" spans="1:11" x14ac:dyDescent="0.2">
      <c r="A67" s="138"/>
      <c r="B67" s="139"/>
      <c r="C67" s="38" t="s">
        <v>40</v>
      </c>
      <c r="D67" s="39">
        <f t="shared" ref="D67:K67" si="25">D66*2</f>
        <v>2731.0344827586214</v>
      </c>
      <c r="E67" s="39">
        <f t="shared" si="25"/>
        <v>1365.5172413793107</v>
      </c>
      <c r="F67" s="39">
        <f t="shared" si="25"/>
        <v>910.34482758620697</v>
      </c>
      <c r="G67" s="39">
        <f t="shared" si="25"/>
        <v>1365.5172413793107</v>
      </c>
      <c r="H67" s="39">
        <f t="shared" si="25"/>
        <v>728.27586206896547</v>
      </c>
      <c r="I67" s="39">
        <f t="shared" si="25"/>
        <v>546.2068965517243</v>
      </c>
      <c r="J67" s="39">
        <f t="shared" si="25"/>
        <v>546.2068965517243</v>
      </c>
      <c r="K67" s="39">
        <f t="shared" si="25"/>
        <v>910.34482758620697</v>
      </c>
    </row>
    <row r="68" spans="1:11" x14ac:dyDescent="0.2">
      <c r="A68" s="130"/>
      <c r="B68" s="106"/>
      <c r="C68" s="42" t="s">
        <v>41</v>
      </c>
      <c r="D68" s="39">
        <f t="shared" ref="D68:K68" si="26">D67+D66</f>
        <v>4096.5517241379321</v>
      </c>
      <c r="E68" s="39">
        <f t="shared" si="26"/>
        <v>2048.275862068966</v>
      </c>
      <c r="F68" s="39">
        <f t="shared" si="26"/>
        <v>1365.5172413793105</v>
      </c>
      <c r="G68" s="39">
        <f t="shared" si="26"/>
        <v>2048.275862068966</v>
      </c>
      <c r="H68" s="39">
        <f t="shared" si="26"/>
        <v>1092.4137931034481</v>
      </c>
      <c r="I68" s="39">
        <f t="shared" si="26"/>
        <v>819.3103448275865</v>
      </c>
      <c r="J68" s="39">
        <f t="shared" si="26"/>
        <v>819.3103448275865</v>
      </c>
      <c r="K68" s="39">
        <f t="shared" si="26"/>
        <v>1365.5172413793105</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Niger</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115</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52.880265406655269</v>
      </c>
      <c r="F5" s="15">
        <f>E5*14</f>
        <v>740.32371569317377</v>
      </c>
      <c r="G5" s="16">
        <v>1</v>
      </c>
      <c r="H5" s="15">
        <f>F5*30</f>
        <v>22209.711470795213</v>
      </c>
      <c r="I5" s="17">
        <f>E26</f>
        <v>8883.8845883180857</v>
      </c>
      <c r="J5" s="18">
        <f>F26</f>
        <v>13325.826882477126</v>
      </c>
      <c r="K5" s="19"/>
    </row>
    <row r="6" spans="1:11" ht="13.2" x14ac:dyDescent="0.25">
      <c r="A6" s="151" t="s">
        <v>9</v>
      </c>
      <c r="B6" s="159">
        <f>D5*C6</f>
        <v>75.142857142857139</v>
      </c>
      <c r="C6" s="233">
        <f>B7/C7</f>
        <v>75.142857142857139</v>
      </c>
      <c r="D6" s="20" t="s">
        <v>10</v>
      </c>
      <c r="E6" s="21"/>
      <c r="F6" s="21"/>
      <c r="G6" s="22">
        <v>39706</v>
      </c>
      <c r="H6" s="23" t="s">
        <v>11</v>
      </c>
      <c r="I6" s="24" t="s">
        <v>12</v>
      </c>
      <c r="J6" s="24" t="s">
        <v>13</v>
      </c>
      <c r="K6" s="25"/>
    </row>
    <row r="7" spans="1:11" ht="14.4" x14ac:dyDescent="0.3">
      <c r="A7" s="162" t="s">
        <v>14</v>
      </c>
      <c r="B7" s="26">
        <v>1052</v>
      </c>
      <c r="C7" s="27">
        <v>14</v>
      </c>
      <c r="D7"/>
      <c r="E7" s="28"/>
      <c r="F7"/>
      <c r="G7" s="29">
        <v>1.421</v>
      </c>
      <c r="H7"/>
      <c r="I7" s="30"/>
      <c r="J7"/>
      <c r="K7" s="31"/>
    </row>
    <row r="8" spans="1:11" ht="13.8" thickBot="1" x14ac:dyDescent="0.3">
      <c r="A8" s="150" t="s">
        <v>15</v>
      </c>
      <c r="B8" s="32">
        <f>B7*C8</f>
        <v>31560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52.880265406655269</v>
      </c>
      <c r="E10" s="39">
        <f>D10/100*40</f>
        <v>21.152106162662108</v>
      </c>
      <c r="F10" s="153">
        <f>D10/100*60</f>
        <v>31.728159243993161</v>
      </c>
      <c r="G10" s="155" t="s">
        <v>25</v>
      </c>
      <c r="H10" s="144">
        <f>E10/100*35</f>
        <v>7.4032371569317377</v>
      </c>
      <c r="I10" s="39">
        <f>E10/100*10</f>
        <v>2.1152106162662108</v>
      </c>
      <c r="J10" s="39">
        <f>E10/100*10</f>
        <v>2.1152106162662108</v>
      </c>
      <c r="K10" s="39">
        <f>E10/100*45</f>
        <v>9.5184477731979484</v>
      </c>
    </row>
    <row r="11" spans="1:11" x14ac:dyDescent="0.2">
      <c r="B11" s="19"/>
      <c r="C11" s="149" t="s">
        <v>26</v>
      </c>
      <c r="D11" s="144">
        <f>D10*2</f>
        <v>105.76053081331054</v>
      </c>
      <c r="E11" s="39">
        <f>E10*2</f>
        <v>42.304212325324215</v>
      </c>
      <c r="F11" s="153">
        <f>F10*2</f>
        <v>63.456318487986323</v>
      </c>
      <c r="G11" s="155" t="s">
        <v>26</v>
      </c>
      <c r="H11" s="144">
        <f>H10*2</f>
        <v>14.806474313863475</v>
      </c>
      <c r="I11" s="39">
        <f>I10*2</f>
        <v>4.2304212325324215</v>
      </c>
      <c r="J11" s="39">
        <f>J10*2</f>
        <v>4.2304212325324215</v>
      </c>
      <c r="K11" s="39">
        <f>K10*2</f>
        <v>19.036895546395897</v>
      </c>
    </row>
    <row r="12" spans="1:11" ht="14.4" x14ac:dyDescent="0.3">
      <c r="A12" s="145"/>
      <c r="B12" s="19"/>
      <c r="C12" s="149" t="s">
        <v>27</v>
      </c>
      <c r="D12" s="144">
        <f>D10*3</f>
        <v>158.64079621996581</v>
      </c>
      <c r="E12" s="39">
        <f>E10*3</f>
        <v>63.456318487986323</v>
      </c>
      <c r="F12" s="153">
        <f>F10*3</f>
        <v>95.184477731979484</v>
      </c>
      <c r="G12" s="155" t="s">
        <v>27</v>
      </c>
      <c r="H12" s="144">
        <f>H10*3</f>
        <v>22.209711470795213</v>
      </c>
      <c r="I12" s="39">
        <f>I10*3</f>
        <v>6.3456318487986323</v>
      </c>
      <c r="J12" s="39">
        <f>J10*3</f>
        <v>6.3456318487986323</v>
      </c>
      <c r="K12" s="39">
        <f>K10*3</f>
        <v>28.555343319593845</v>
      </c>
    </row>
    <row r="13" spans="1:11" x14ac:dyDescent="0.2">
      <c r="B13" s="19"/>
      <c r="C13" s="149" t="s">
        <v>28</v>
      </c>
      <c r="D13" s="144">
        <f>D10*6</f>
        <v>317.28159243993161</v>
      </c>
      <c r="E13" s="39">
        <f>E10*6</f>
        <v>126.91263697597265</v>
      </c>
      <c r="F13" s="153">
        <f>F10*6</f>
        <v>190.36895546395897</v>
      </c>
      <c r="G13" s="155" t="s">
        <v>28</v>
      </c>
      <c r="H13" s="144">
        <f>H10*6</f>
        <v>44.419422941590426</v>
      </c>
      <c r="I13" s="39">
        <f>I10*6</f>
        <v>12.691263697597265</v>
      </c>
      <c r="J13" s="39">
        <f>J10*6</f>
        <v>12.691263697597265</v>
      </c>
      <c r="K13" s="39">
        <f>K10*6</f>
        <v>57.110686639187691</v>
      </c>
    </row>
    <row r="14" spans="1:11" x14ac:dyDescent="0.2">
      <c r="A14" s="157"/>
      <c r="B14" s="147"/>
      <c r="C14" s="149" t="s">
        <v>29</v>
      </c>
      <c r="D14" s="144">
        <f>D10*12</f>
        <v>634.56318487986323</v>
      </c>
      <c r="E14" s="39">
        <f>E10*12</f>
        <v>253.82527395194529</v>
      </c>
      <c r="F14" s="153">
        <f>F10*12</f>
        <v>380.73791092791794</v>
      </c>
      <c r="G14" s="155" t="s">
        <v>29</v>
      </c>
      <c r="H14" s="144">
        <f>H10*12</f>
        <v>88.838845883180852</v>
      </c>
      <c r="I14" s="39">
        <f>I10*12</f>
        <v>25.382527395194529</v>
      </c>
      <c r="J14" s="39">
        <f>J10*12</f>
        <v>25.382527395194529</v>
      </c>
      <c r="K14" s="39">
        <f>K10*12</f>
        <v>114.22137327837538</v>
      </c>
    </row>
    <row r="15" spans="1:11" x14ac:dyDescent="0.2">
      <c r="A15" s="157"/>
      <c r="B15" s="158"/>
      <c r="C15" s="160" t="s">
        <v>30</v>
      </c>
      <c r="D15" s="156">
        <f>D10*14</f>
        <v>740.32371569317377</v>
      </c>
      <c r="E15" s="41">
        <f>E10*14</f>
        <v>296.12948627726951</v>
      </c>
      <c r="F15" s="141">
        <f>F10*14</f>
        <v>444.19422941590426</v>
      </c>
      <c r="G15" s="143" t="s">
        <v>30</v>
      </c>
      <c r="H15" s="156">
        <f>H10*14</f>
        <v>103.64532019704433</v>
      </c>
      <c r="I15" s="41">
        <f>I10*14</f>
        <v>29.612948627726951</v>
      </c>
      <c r="J15" s="41">
        <f>J10*14</f>
        <v>29.612948627726951</v>
      </c>
      <c r="K15" s="41">
        <f>K10*14</f>
        <v>133.25826882477128</v>
      </c>
    </row>
    <row r="16" spans="1:11" x14ac:dyDescent="0.2">
      <c r="A16" s="157"/>
      <c r="B16" s="146"/>
      <c r="C16" s="149" t="s">
        <v>31</v>
      </c>
      <c r="D16" s="144">
        <f>D15*2</f>
        <v>1480.6474313863475</v>
      </c>
      <c r="E16" s="39">
        <f>E15*2</f>
        <v>592.25897255453901</v>
      </c>
      <c r="F16" s="153">
        <f>F15*2</f>
        <v>888.38845883180852</v>
      </c>
      <c r="G16" s="155" t="s">
        <v>31</v>
      </c>
      <c r="H16" s="144">
        <f>H15*2</f>
        <v>207.29064039408865</v>
      </c>
      <c r="I16" s="39">
        <f>I15*2</f>
        <v>59.225897255453901</v>
      </c>
      <c r="J16" s="39">
        <f>J15*2</f>
        <v>59.225897255453901</v>
      </c>
      <c r="K16" s="39">
        <f>K15*2</f>
        <v>266.51653764954256</v>
      </c>
    </row>
    <row r="17" spans="1:11" x14ac:dyDescent="0.2">
      <c r="B17" s="19"/>
      <c r="C17" s="149" t="s">
        <v>32</v>
      </c>
      <c r="D17" s="144">
        <f>D16+D15</f>
        <v>2220.9711470795214</v>
      </c>
      <c r="E17" s="39">
        <f>E16+E15</f>
        <v>888.38845883180852</v>
      </c>
      <c r="F17" s="153">
        <f>F16+F15</f>
        <v>1332.5826882477127</v>
      </c>
      <c r="G17" s="155" t="s">
        <v>32</v>
      </c>
      <c r="H17" s="144">
        <f>H16+H15</f>
        <v>310.93596059113298</v>
      </c>
      <c r="I17" s="39">
        <f>I16+I15</f>
        <v>88.838845883180852</v>
      </c>
      <c r="J17" s="39">
        <f>J16+J15</f>
        <v>88.838845883180852</v>
      </c>
      <c r="K17" s="39">
        <f>K16+K15</f>
        <v>399.77480647431383</v>
      </c>
    </row>
    <row r="18" spans="1:11" x14ac:dyDescent="0.2">
      <c r="A18" s="138"/>
      <c r="B18" s="19"/>
      <c r="C18" s="149" t="s">
        <v>33</v>
      </c>
      <c r="D18" s="144">
        <f>D16*2</f>
        <v>2961.2948627726951</v>
      </c>
      <c r="E18" s="39">
        <f>E16+E16</f>
        <v>1184.517945109078</v>
      </c>
      <c r="F18" s="153">
        <f>F16+F16</f>
        <v>1776.776917663617</v>
      </c>
      <c r="G18" s="155" t="s">
        <v>33</v>
      </c>
      <c r="H18" s="144">
        <f>H16+H16</f>
        <v>414.58128078817731</v>
      </c>
      <c r="I18" s="39">
        <f>I16+I16</f>
        <v>118.4517945109078</v>
      </c>
      <c r="J18" s="39">
        <f>J16+J16</f>
        <v>118.4517945109078</v>
      </c>
      <c r="K18" s="39">
        <f>K16+K16</f>
        <v>533.03307529908511</v>
      </c>
    </row>
    <row r="19" spans="1:11" x14ac:dyDescent="0.2">
      <c r="A19" s="138"/>
      <c r="B19" s="19"/>
      <c r="C19" s="149" t="s">
        <v>34</v>
      </c>
      <c r="D19" s="144">
        <f>D17+D16</f>
        <v>3701.6185784658692</v>
      </c>
      <c r="E19" s="39">
        <f>E17+E16</f>
        <v>1480.6474313863475</v>
      </c>
      <c r="F19" s="153">
        <f>F16+F17</f>
        <v>2220.971147079521</v>
      </c>
      <c r="G19" s="155" t="s">
        <v>34</v>
      </c>
      <c r="H19" s="144">
        <f>H17+H16</f>
        <v>518.22660098522169</v>
      </c>
      <c r="I19" s="39">
        <f>I16+I17</f>
        <v>148.06474313863475</v>
      </c>
      <c r="J19" s="39">
        <f>J16+J17</f>
        <v>148.06474313863475</v>
      </c>
      <c r="K19" s="39">
        <f>K18+K15</f>
        <v>666.29134412385633</v>
      </c>
    </row>
    <row r="20" spans="1:11" x14ac:dyDescent="0.2">
      <c r="A20" s="138"/>
      <c r="B20" s="19"/>
      <c r="C20" s="149" t="s">
        <v>35</v>
      </c>
      <c r="D20" s="144">
        <f>D17*2</f>
        <v>4441.9422941590428</v>
      </c>
      <c r="E20" s="39">
        <f>E17+E17</f>
        <v>1776.776917663617</v>
      </c>
      <c r="F20" s="153">
        <f>F17+F17</f>
        <v>2665.1653764954253</v>
      </c>
      <c r="G20" s="155" t="s">
        <v>35</v>
      </c>
      <c r="H20" s="144">
        <f>H17+H17</f>
        <v>621.87192118226596</v>
      </c>
      <c r="I20" s="39">
        <f>I17+I17</f>
        <v>177.6776917663617</v>
      </c>
      <c r="J20" s="39">
        <f>J17+J17</f>
        <v>177.6776917663617</v>
      </c>
      <c r="K20" s="39">
        <f>K19+K15</f>
        <v>799.54961294862755</v>
      </c>
    </row>
    <row r="21" spans="1:11" x14ac:dyDescent="0.2">
      <c r="A21" s="138"/>
      <c r="B21" s="19"/>
      <c r="C21" s="149" t="s">
        <v>36</v>
      </c>
      <c r="D21" s="144">
        <f>D18+D17</f>
        <v>5182.2660098522165</v>
      </c>
      <c r="E21" s="39">
        <f>E18+E17</f>
        <v>2072.9064039408868</v>
      </c>
      <c r="F21" s="153">
        <f>F18+F17</f>
        <v>3109.3596059113297</v>
      </c>
      <c r="G21" s="155" t="s">
        <v>36</v>
      </c>
      <c r="H21" s="144">
        <f>H17+H18</f>
        <v>725.51724137931024</v>
      </c>
      <c r="I21" s="39">
        <f>I18+I17</f>
        <v>207.29064039408865</v>
      </c>
      <c r="J21" s="39">
        <f>J18+J17</f>
        <v>207.29064039408865</v>
      </c>
      <c r="K21" s="39">
        <f>K20+K15</f>
        <v>932.80788177339878</v>
      </c>
    </row>
    <row r="22" spans="1:11" x14ac:dyDescent="0.2">
      <c r="A22" s="138"/>
      <c r="B22" s="19"/>
      <c r="C22" s="149" t="s">
        <v>37</v>
      </c>
      <c r="D22" s="144">
        <f>D18+D18</f>
        <v>5922.5897255453901</v>
      </c>
      <c r="E22" s="39">
        <f>E18+E18</f>
        <v>2369.0358902181561</v>
      </c>
      <c r="F22" s="153">
        <f>F18+F18</f>
        <v>3553.5538353272341</v>
      </c>
      <c r="G22" s="155" t="s">
        <v>37</v>
      </c>
      <c r="H22" s="144">
        <f>H18+H18</f>
        <v>829.16256157635462</v>
      </c>
      <c r="I22" s="39">
        <f>I18+I18</f>
        <v>236.90358902181561</v>
      </c>
      <c r="J22" s="39">
        <f>J18+J18</f>
        <v>236.90358902181561</v>
      </c>
      <c r="K22" s="39">
        <f>K21+K15</f>
        <v>1066.06615059817</v>
      </c>
    </row>
    <row r="23" spans="1:11" x14ac:dyDescent="0.2">
      <c r="A23" s="138"/>
      <c r="B23" s="19"/>
      <c r="C23" s="149" t="s">
        <v>38</v>
      </c>
      <c r="D23" s="144">
        <f>D18+D19</f>
        <v>6662.9134412385647</v>
      </c>
      <c r="E23" s="39">
        <f>E19+E18</f>
        <v>2665.1653764954253</v>
      </c>
      <c r="F23" s="153">
        <f>F19+F18</f>
        <v>3997.748064743138</v>
      </c>
      <c r="G23" s="155" t="s">
        <v>38</v>
      </c>
      <c r="H23" s="144">
        <f>H18+H19</f>
        <v>932.807881773399</v>
      </c>
      <c r="I23" s="39">
        <f>I19+I18</f>
        <v>266.51653764954256</v>
      </c>
      <c r="J23" s="39">
        <f>J19+J18</f>
        <v>266.51653764954256</v>
      </c>
      <c r="K23" s="39">
        <f>K22+K15</f>
        <v>1199.3244194229412</v>
      </c>
    </row>
    <row r="24" spans="1:11" x14ac:dyDescent="0.2">
      <c r="A24" s="138"/>
      <c r="B24" s="19"/>
      <c r="C24" s="149" t="s">
        <v>39</v>
      </c>
      <c r="D24" s="144">
        <f>D15*10</f>
        <v>7403.2371569317374</v>
      </c>
      <c r="E24" s="39">
        <f>E19+E19</f>
        <v>2961.2948627726951</v>
      </c>
      <c r="F24" s="153">
        <f>F19+F19</f>
        <v>4441.9422941590419</v>
      </c>
      <c r="G24" s="155" t="s">
        <v>39</v>
      </c>
      <c r="H24" s="144">
        <f>H19+H19</f>
        <v>1036.4532019704434</v>
      </c>
      <c r="I24" s="39">
        <f>I19+I19</f>
        <v>296.12948627726951</v>
      </c>
      <c r="J24" s="39">
        <f>J19+J19</f>
        <v>296.12948627726951</v>
      </c>
      <c r="K24" s="39">
        <f>K23+K15</f>
        <v>1332.5826882477124</v>
      </c>
    </row>
    <row r="25" spans="1:11" x14ac:dyDescent="0.2">
      <c r="A25" s="138"/>
      <c r="B25" s="19"/>
      <c r="C25" s="149" t="s">
        <v>40</v>
      </c>
      <c r="D25" s="144">
        <f>D24*2</f>
        <v>14806.474313863475</v>
      </c>
      <c r="E25" s="39">
        <f>E24*2</f>
        <v>5922.5897255453901</v>
      </c>
      <c r="F25" s="153">
        <f>F24*2</f>
        <v>8883.8845883180838</v>
      </c>
      <c r="G25" s="155" t="s">
        <v>40</v>
      </c>
      <c r="H25" s="144">
        <f>H24*2</f>
        <v>2072.9064039408868</v>
      </c>
      <c r="I25" s="39">
        <f>I24*2</f>
        <v>592.25897255453901</v>
      </c>
      <c r="J25" s="39">
        <f>J24*2</f>
        <v>592.25897255453901</v>
      </c>
      <c r="K25" s="39">
        <f>K24*2</f>
        <v>2665.1653764954249</v>
      </c>
    </row>
    <row r="26" spans="1:11" ht="10.8" thickBot="1" x14ac:dyDescent="0.25">
      <c r="A26" s="138"/>
      <c r="B26" s="25"/>
      <c r="C26" s="148" t="s">
        <v>41</v>
      </c>
      <c r="D26" s="144">
        <f>D25+D24</f>
        <v>22209.711470795213</v>
      </c>
      <c r="E26" s="39">
        <f>E25+E24</f>
        <v>8883.8845883180857</v>
      </c>
      <c r="F26" s="153">
        <f>F25+F24</f>
        <v>13325.826882477126</v>
      </c>
      <c r="G26" s="154" t="s">
        <v>41</v>
      </c>
      <c r="H26" s="144">
        <f>H25+H24</f>
        <v>3109.3596059113302</v>
      </c>
      <c r="I26" s="39">
        <f>I25+I24</f>
        <v>888.38845883180852</v>
      </c>
      <c r="J26" s="39">
        <f>J25+J24</f>
        <v>888.38845883180852</v>
      </c>
      <c r="K26" s="39">
        <f>K25+K24</f>
        <v>3997.7480647431375</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22209.711470795213</v>
      </c>
      <c r="D29" s="51">
        <f>C29/100*4</f>
        <v>888.38845883180852</v>
      </c>
      <c r="E29" s="51">
        <f>C29/100*5</f>
        <v>1110.4855735397607</v>
      </c>
      <c r="F29" s="51">
        <f>C29/100*6</f>
        <v>1332.5826882477127</v>
      </c>
      <c r="G29" s="51">
        <f>C29/100*7</f>
        <v>1554.6798029556649</v>
      </c>
      <c r="H29" s="51">
        <f>C29/100*8</f>
        <v>1776.776917663617</v>
      </c>
      <c r="I29" s="51">
        <f>C29/100*9</f>
        <v>1998.8740323715692</v>
      </c>
      <c r="J29" s="51">
        <f>C29/100*10</f>
        <v>2220.9711470795214</v>
      </c>
      <c r="K29" s="52"/>
    </row>
    <row r="30" spans="1:11" x14ac:dyDescent="0.2">
      <c r="A30" s="19"/>
      <c r="B30" s="53" t="s">
        <v>45</v>
      </c>
      <c r="C30" s="54" t="s">
        <v>46</v>
      </c>
      <c r="D30" s="55">
        <f>D15</f>
        <v>740.32371569317377</v>
      </c>
      <c r="E30" s="55">
        <f>D15</f>
        <v>740.32371569317377</v>
      </c>
      <c r="F30" s="55">
        <f>D15</f>
        <v>740.32371569317377</v>
      </c>
      <c r="G30" s="55">
        <f>D15</f>
        <v>740.32371569317377</v>
      </c>
      <c r="H30" s="55">
        <f>D15</f>
        <v>740.32371569317377</v>
      </c>
      <c r="I30" s="55">
        <f>D15</f>
        <v>740.32371569317377</v>
      </c>
      <c r="J30" s="55">
        <f>D15</f>
        <v>740.32371569317377</v>
      </c>
      <c r="K30" s="52"/>
    </row>
    <row r="31" spans="1:11" x14ac:dyDescent="0.2">
      <c r="A31" s="19"/>
      <c r="B31" s="53" t="s">
        <v>47</v>
      </c>
      <c r="C31" s="56" t="s">
        <v>48</v>
      </c>
      <c r="D31" s="51">
        <f t="shared" ref="D31:J31" si="0">D29-D30</f>
        <v>148.06474313863475</v>
      </c>
      <c r="E31" s="51">
        <f t="shared" si="0"/>
        <v>370.16185784658694</v>
      </c>
      <c r="F31" s="51">
        <f t="shared" si="0"/>
        <v>592.2589725545389</v>
      </c>
      <c r="G31" s="51">
        <f t="shared" si="0"/>
        <v>814.35608726249109</v>
      </c>
      <c r="H31" s="51">
        <f t="shared" si="0"/>
        <v>1036.4532019704434</v>
      </c>
      <c r="I31" s="51">
        <f t="shared" si="0"/>
        <v>1258.5503166783956</v>
      </c>
      <c r="J31" s="51">
        <f t="shared" si="0"/>
        <v>1480.6474313863478</v>
      </c>
      <c r="K31" s="52"/>
    </row>
    <row r="32" spans="1:11" ht="10.8" thickBot="1" x14ac:dyDescent="0.25">
      <c r="A32" s="19"/>
      <c r="B32" s="57"/>
      <c r="C32" s="453" t="s">
        <v>161</v>
      </c>
      <c r="D32" s="58">
        <f t="shared" ref="D32:J32" si="1">D31/100*10</f>
        <v>14.806474313863475</v>
      </c>
      <c r="E32" s="58">
        <f t="shared" si="1"/>
        <v>37.016185784658695</v>
      </c>
      <c r="F32" s="58">
        <f t="shared" si="1"/>
        <v>59.225897255453894</v>
      </c>
      <c r="G32" s="58">
        <f t="shared" si="1"/>
        <v>81.4356087262491</v>
      </c>
      <c r="H32" s="58">
        <f t="shared" si="1"/>
        <v>103.64532019704434</v>
      </c>
      <c r="I32" s="58">
        <f t="shared" si="1"/>
        <v>125.85503166783957</v>
      </c>
      <c r="J32" s="58">
        <f t="shared" si="1"/>
        <v>148.06474313863478</v>
      </c>
      <c r="K32" s="59"/>
    </row>
    <row r="33" spans="1:11" x14ac:dyDescent="0.2">
      <c r="A33" s="19"/>
      <c r="B33" s="60" t="s">
        <v>50</v>
      </c>
      <c r="C33" s="61" t="s">
        <v>51</v>
      </c>
      <c r="D33" s="62">
        <f t="shared" ref="D33:J36" si="2">D29*30</f>
        <v>26651.653764954255</v>
      </c>
      <c r="E33" s="62">
        <f t="shared" si="2"/>
        <v>33314.56720619282</v>
      </c>
      <c r="F33" s="62">
        <f t="shared" si="2"/>
        <v>39977.480647431381</v>
      </c>
      <c r="G33" s="62">
        <f t="shared" si="2"/>
        <v>46640.394088669942</v>
      </c>
      <c r="H33" s="62">
        <f t="shared" si="2"/>
        <v>53303.30752990851</v>
      </c>
      <c r="I33" s="62">
        <f t="shared" si="2"/>
        <v>59966.220971147079</v>
      </c>
      <c r="J33" s="63">
        <f t="shared" si="2"/>
        <v>66629.13441238564</v>
      </c>
      <c r="K33" s="64"/>
    </row>
    <row r="34" spans="1:11" x14ac:dyDescent="0.2">
      <c r="A34" s="19"/>
      <c r="B34" s="65" t="s">
        <v>50</v>
      </c>
      <c r="C34" s="66" t="s">
        <v>52</v>
      </c>
      <c r="D34" s="67">
        <f t="shared" si="2"/>
        <v>22209.711470795213</v>
      </c>
      <c r="E34" s="67">
        <f t="shared" si="2"/>
        <v>22209.711470795213</v>
      </c>
      <c r="F34" s="67">
        <f t="shared" si="2"/>
        <v>22209.711470795213</v>
      </c>
      <c r="G34" s="67">
        <f t="shared" si="2"/>
        <v>22209.711470795213</v>
      </c>
      <c r="H34" s="67">
        <f t="shared" si="2"/>
        <v>22209.711470795213</v>
      </c>
      <c r="I34" s="67">
        <f t="shared" si="2"/>
        <v>22209.711470795213</v>
      </c>
      <c r="J34" s="68">
        <f t="shared" si="2"/>
        <v>22209.711470795213</v>
      </c>
      <c r="K34" s="69"/>
    </row>
    <row r="35" spans="1:11" x14ac:dyDescent="0.2">
      <c r="A35" s="19"/>
      <c r="B35" s="70" t="s">
        <v>50</v>
      </c>
      <c r="C35" s="71" t="s">
        <v>53</v>
      </c>
      <c r="D35" s="72">
        <f t="shared" si="2"/>
        <v>4441.9422941590428</v>
      </c>
      <c r="E35" s="72">
        <f t="shared" si="2"/>
        <v>11104.855735397608</v>
      </c>
      <c r="F35" s="72">
        <f t="shared" si="2"/>
        <v>17767.769176636168</v>
      </c>
      <c r="G35" s="72">
        <f t="shared" si="2"/>
        <v>24430.682617874732</v>
      </c>
      <c r="H35" s="72">
        <f t="shared" si="2"/>
        <v>31093.596059113301</v>
      </c>
      <c r="I35" s="72">
        <f t="shared" si="2"/>
        <v>37756.509500351865</v>
      </c>
      <c r="J35" s="73">
        <f t="shared" si="2"/>
        <v>44419.422941590434</v>
      </c>
      <c r="K35" s="74"/>
    </row>
    <row r="36" spans="1:11" ht="10.8" thickBot="1" x14ac:dyDescent="0.25">
      <c r="A36" s="19"/>
      <c r="B36" s="75" t="s">
        <v>50</v>
      </c>
      <c r="C36" s="76" t="s">
        <v>49</v>
      </c>
      <c r="D36" s="77">
        <f t="shared" si="2"/>
        <v>444.19422941590426</v>
      </c>
      <c r="E36" s="77">
        <f t="shared" si="2"/>
        <v>1110.4855735397609</v>
      </c>
      <c r="F36" s="77">
        <f t="shared" si="2"/>
        <v>1776.7769176636168</v>
      </c>
      <c r="G36" s="77">
        <f t="shared" si="2"/>
        <v>2443.0682617874731</v>
      </c>
      <c r="H36" s="77">
        <f t="shared" si="2"/>
        <v>3109.3596059113302</v>
      </c>
      <c r="I36" s="77">
        <f t="shared" si="2"/>
        <v>3775.6509500351872</v>
      </c>
      <c r="J36" s="77">
        <f t="shared" si="2"/>
        <v>4441.9422941590437</v>
      </c>
      <c r="K36" s="78"/>
    </row>
    <row r="37" spans="1:11" x14ac:dyDescent="0.2">
      <c r="A37" s="6"/>
      <c r="B37" s="79"/>
      <c r="C37" s="80" t="s">
        <v>54</v>
      </c>
      <c r="D37" s="81">
        <f t="shared" ref="D37:J37" si="3">D31</f>
        <v>148.06474313863475</v>
      </c>
      <c r="E37" s="81">
        <f t="shared" si="3"/>
        <v>370.16185784658694</v>
      </c>
      <c r="F37" s="81">
        <f t="shared" si="3"/>
        <v>592.2589725545389</v>
      </c>
      <c r="G37" s="81">
        <f t="shared" si="3"/>
        <v>814.35608726249109</v>
      </c>
      <c r="H37" s="81">
        <f t="shared" si="3"/>
        <v>1036.4532019704434</v>
      </c>
      <c r="I37" s="81">
        <f t="shared" si="3"/>
        <v>1258.5503166783956</v>
      </c>
      <c r="J37" s="81">
        <f t="shared" si="3"/>
        <v>1480.6474313863478</v>
      </c>
      <c r="K37" s="82"/>
    </row>
    <row r="38" spans="1:11" ht="11.4" x14ac:dyDescent="0.2">
      <c r="A38" s="11"/>
      <c r="B38" s="83"/>
      <c r="C38" s="84" t="s">
        <v>55</v>
      </c>
      <c r="D38" s="85">
        <f t="shared" ref="D38:J38" si="4">D37/100*20</f>
        <v>29.612948627726951</v>
      </c>
      <c r="E38" s="86">
        <f t="shared" si="4"/>
        <v>74.032371569317391</v>
      </c>
      <c r="F38" s="86">
        <f t="shared" si="4"/>
        <v>118.45179451090779</v>
      </c>
      <c r="G38" s="86">
        <f t="shared" si="4"/>
        <v>162.8712174524982</v>
      </c>
      <c r="H38" s="86">
        <f t="shared" si="4"/>
        <v>207.29064039408868</v>
      </c>
      <c r="I38" s="86">
        <f t="shared" si="4"/>
        <v>251.71006333567914</v>
      </c>
      <c r="J38" s="86">
        <f t="shared" si="4"/>
        <v>296.12948627726956</v>
      </c>
      <c r="K38" s="82"/>
    </row>
    <row r="39" spans="1:11" ht="13.2" x14ac:dyDescent="0.25">
      <c r="A39" s="19"/>
      <c r="B39" s="87"/>
      <c r="C39" s="88" t="s">
        <v>56</v>
      </c>
      <c r="D39" s="85">
        <f t="shared" ref="D39:J39" si="5">D37/100*40</f>
        <v>59.225897255453901</v>
      </c>
      <c r="E39" s="86">
        <f t="shared" si="5"/>
        <v>148.06474313863478</v>
      </c>
      <c r="F39" s="86">
        <f t="shared" si="5"/>
        <v>236.90358902181558</v>
      </c>
      <c r="G39" s="86">
        <f t="shared" si="5"/>
        <v>325.7424349049964</v>
      </c>
      <c r="H39" s="86">
        <f t="shared" si="5"/>
        <v>414.58128078817737</v>
      </c>
      <c r="I39" s="86">
        <f t="shared" si="5"/>
        <v>503.42012667135828</v>
      </c>
      <c r="J39" s="86">
        <f t="shared" si="5"/>
        <v>592.25897255453913</v>
      </c>
      <c r="K39" s="82"/>
    </row>
    <row r="40" spans="1:11" ht="11.4" x14ac:dyDescent="0.2">
      <c r="A40" s="19"/>
      <c r="B40" s="89"/>
      <c r="C40" s="84" t="s">
        <v>57</v>
      </c>
      <c r="D40" s="85">
        <f t="shared" ref="D40:J40" si="6">D37/100*40</f>
        <v>59.225897255453901</v>
      </c>
      <c r="E40" s="86">
        <f t="shared" si="6"/>
        <v>148.06474313863478</v>
      </c>
      <c r="F40" s="86">
        <f t="shared" si="6"/>
        <v>236.90358902181558</v>
      </c>
      <c r="G40" s="86">
        <f t="shared" si="6"/>
        <v>325.7424349049964</v>
      </c>
      <c r="H40" s="86">
        <f t="shared" si="6"/>
        <v>414.58128078817737</v>
      </c>
      <c r="I40" s="86">
        <f t="shared" si="6"/>
        <v>503.42012667135828</v>
      </c>
      <c r="J40" s="86">
        <f t="shared" si="6"/>
        <v>592.25897255453913</v>
      </c>
      <c r="K40" s="82"/>
    </row>
    <row r="41" spans="1:11" s="96" customFormat="1" ht="11.4" x14ac:dyDescent="0.2">
      <c r="A41" s="90"/>
      <c r="B41" s="91"/>
      <c r="C41" s="92" t="s">
        <v>58</v>
      </c>
      <c r="D41" s="93">
        <f>D37/100*4</f>
        <v>5.9225897255453903</v>
      </c>
      <c r="E41" s="94">
        <f>E37/100*5</f>
        <v>18.508092892329348</v>
      </c>
      <c r="F41" s="94">
        <f>F37/100*6</f>
        <v>35.535538353272337</v>
      </c>
      <c r="G41" s="94">
        <f>F37/100*7</f>
        <v>41.458128078817722</v>
      </c>
      <c r="H41" s="94">
        <f>F37/100*8</f>
        <v>47.380717804363115</v>
      </c>
      <c r="I41" s="94">
        <f>F37/100*9</f>
        <v>53.303307529908508</v>
      </c>
      <c r="J41" s="94">
        <f>F37/100*10</f>
        <v>59.225897255453894</v>
      </c>
      <c r="K41" s="95"/>
    </row>
    <row r="42" spans="1:11" ht="11.4" x14ac:dyDescent="0.2">
      <c r="A42" s="19"/>
      <c r="B42" s="89"/>
      <c r="C42" s="97" t="s">
        <v>59</v>
      </c>
      <c r="D42" s="98">
        <f t="shared" ref="D42:J42" si="7">D37+D41</f>
        <v>153.98733286418013</v>
      </c>
      <c r="E42" s="99">
        <f t="shared" si="7"/>
        <v>388.66995073891627</v>
      </c>
      <c r="F42" s="99">
        <f t="shared" si="7"/>
        <v>627.79451090781129</v>
      </c>
      <c r="G42" s="99">
        <f t="shared" si="7"/>
        <v>855.8142153413088</v>
      </c>
      <c r="H42" s="99">
        <f t="shared" si="7"/>
        <v>1083.8339197748064</v>
      </c>
      <c r="I42" s="99">
        <f t="shared" si="7"/>
        <v>1311.8536242083042</v>
      </c>
      <c r="J42" s="99">
        <f t="shared" si="7"/>
        <v>1539.8733286418017</v>
      </c>
      <c r="K42" s="100"/>
    </row>
    <row r="43" spans="1:11" ht="11.4" x14ac:dyDescent="0.2">
      <c r="A43" s="19"/>
      <c r="B43" s="101"/>
      <c r="C43" s="102" t="s">
        <v>60</v>
      </c>
      <c r="D43" s="103">
        <f>D35*D28</f>
        <v>177.6776917663617</v>
      </c>
      <c r="E43" s="103">
        <f t="shared" ref="E43:J43" si="8">E35*E28</f>
        <v>555.24278676988047</v>
      </c>
      <c r="F43" s="103">
        <f t="shared" si="8"/>
        <v>1066.06615059817</v>
      </c>
      <c r="G43" s="103">
        <f t="shared" si="8"/>
        <v>1710.1477832512314</v>
      </c>
      <c r="H43" s="103">
        <f t="shared" si="8"/>
        <v>2487.4876847290643</v>
      </c>
      <c r="I43" s="103">
        <f t="shared" si="8"/>
        <v>3398.085855031668</v>
      </c>
      <c r="J43" s="103">
        <f t="shared" si="8"/>
        <v>4441.9422941590437</v>
      </c>
      <c r="K43" s="104"/>
    </row>
    <row r="44" spans="1:11" ht="11.4" x14ac:dyDescent="0.2">
      <c r="A44" s="19"/>
      <c r="B44" s="101"/>
      <c r="C44" s="102" t="s">
        <v>61</v>
      </c>
      <c r="D44" s="105">
        <f>D35+D43</f>
        <v>4619.6199859254048</v>
      </c>
      <c r="E44" s="105">
        <f t="shared" ref="E44:J44" si="9">E35+E43</f>
        <v>11660.098522167489</v>
      </c>
      <c r="F44" s="105">
        <f t="shared" si="9"/>
        <v>18833.835327234337</v>
      </c>
      <c r="G44" s="105">
        <f t="shared" si="9"/>
        <v>26140.830401125964</v>
      </c>
      <c r="H44" s="105">
        <f t="shared" si="9"/>
        <v>33581.083743842362</v>
      </c>
      <c r="I44" s="105">
        <f t="shared" si="9"/>
        <v>41154.595355383535</v>
      </c>
      <c r="J44" s="105">
        <f t="shared" si="9"/>
        <v>48861.365235749479</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52.880265406655269</v>
      </c>
      <c r="F46" s="114">
        <f>E46*C7</f>
        <v>740.32371569317377</v>
      </c>
      <c r="G46" s="115"/>
      <c r="H46" s="114">
        <f>F46*C8</f>
        <v>22209.711470795213</v>
      </c>
      <c r="I46" s="116">
        <f>E26</f>
        <v>8883.8845883180857</v>
      </c>
      <c r="J46" s="117">
        <f>F26</f>
        <v>13325.826882477126</v>
      </c>
      <c r="K46" s="19"/>
    </row>
    <row r="47" spans="1:11" ht="13.8" thickBot="1" x14ac:dyDescent="0.3">
      <c r="A47" s="118" t="str">
        <f t="shared" ref="A47:B49" si="10">A6</f>
        <v>Per Month /US$</v>
      </c>
      <c r="B47" s="119">
        <f t="shared" si="10"/>
        <v>75.142857142857139</v>
      </c>
      <c r="C47" s="27">
        <v>1</v>
      </c>
      <c r="D47" s="120"/>
      <c r="E47" s="121"/>
      <c r="F47" s="121"/>
      <c r="G47" s="122"/>
      <c r="H47" s="123" t="s">
        <v>11</v>
      </c>
      <c r="I47" s="124" t="s">
        <v>20</v>
      </c>
      <c r="J47" s="124" t="s">
        <v>13</v>
      </c>
      <c r="K47" s="25"/>
    </row>
    <row r="48" spans="1:11" ht="13.8" thickBot="1" x14ac:dyDescent="0.3">
      <c r="A48" s="118" t="str">
        <f t="shared" si="10"/>
        <v>Per Year /US$</v>
      </c>
      <c r="B48" s="119">
        <f t="shared" si="10"/>
        <v>1052</v>
      </c>
      <c r="C48" s="27">
        <v>14</v>
      </c>
      <c r="D48" s="125"/>
      <c r="E48" s="126"/>
      <c r="F48" s="126"/>
      <c r="G48" s="126"/>
      <c r="H48" s="127"/>
      <c r="I48" s="127"/>
      <c r="J48" s="127"/>
      <c r="K48" s="44"/>
    </row>
    <row r="49" spans="1:11" ht="13.8" thickBot="1" x14ac:dyDescent="0.3">
      <c r="A49" s="118" t="str">
        <f t="shared" si="10"/>
        <v>Per 30 Years /US$</v>
      </c>
      <c r="B49" s="119">
        <f t="shared" si="10"/>
        <v>31560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31.728159243993161</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9.5184477731979484</v>
      </c>
      <c r="E52" s="39">
        <f>F10/100*15</f>
        <v>4.7592238865989742</v>
      </c>
      <c r="F52" s="39">
        <f>F10/100*10</f>
        <v>3.1728159243993161</v>
      </c>
      <c r="G52" s="39">
        <f>F10/100*15</f>
        <v>4.7592238865989742</v>
      </c>
      <c r="H52" s="39">
        <f>F10/100*8</f>
        <v>2.5382527395194527</v>
      </c>
      <c r="I52" s="39">
        <f>F10/100*6</f>
        <v>1.9036895546395896</v>
      </c>
      <c r="J52" s="39">
        <f>F10/100*6</f>
        <v>1.9036895546395896</v>
      </c>
      <c r="K52" s="39">
        <f>F10/100*10</f>
        <v>3.1728159243993161</v>
      </c>
    </row>
    <row r="53" spans="1:11" x14ac:dyDescent="0.2">
      <c r="A53" s="138"/>
      <c r="B53" s="139"/>
      <c r="C53" s="38" t="s">
        <v>26</v>
      </c>
      <c r="D53" s="39">
        <f t="shared" ref="D53:K53" si="11">D52*2</f>
        <v>19.036895546395897</v>
      </c>
      <c r="E53" s="39">
        <f t="shared" si="11"/>
        <v>9.5184477731979484</v>
      </c>
      <c r="F53" s="39">
        <f t="shared" si="11"/>
        <v>6.3456318487986323</v>
      </c>
      <c r="G53" s="39">
        <f t="shared" si="11"/>
        <v>9.5184477731979484</v>
      </c>
      <c r="H53" s="39">
        <f t="shared" si="11"/>
        <v>5.0765054790389055</v>
      </c>
      <c r="I53" s="39">
        <f t="shared" si="11"/>
        <v>3.8073791092791791</v>
      </c>
      <c r="J53" s="39">
        <f t="shared" si="11"/>
        <v>3.8073791092791791</v>
      </c>
      <c r="K53" s="39">
        <f t="shared" si="11"/>
        <v>6.3456318487986323</v>
      </c>
    </row>
    <row r="54" spans="1:11" x14ac:dyDescent="0.2">
      <c r="A54" s="138"/>
      <c r="B54" s="139"/>
      <c r="C54" s="38" t="s">
        <v>27</v>
      </c>
      <c r="D54" s="39">
        <f t="shared" ref="D54:K54" si="12">D52*3</f>
        <v>28.555343319593845</v>
      </c>
      <c r="E54" s="39">
        <f t="shared" si="12"/>
        <v>14.277671659796923</v>
      </c>
      <c r="F54" s="39">
        <f t="shared" si="12"/>
        <v>9.5184477731979484</v>
      </c>
      <c r="G54" s="39">
        <f t="shared" si="12"/>
        <v>14.277671659796923</v>
      </c>
      <c r="H54" s="39">
        <f t="shared" si="12"/>
        <v>7.6147582185583582</v>
      </c>
      <c r="I54" s="39">
        <f t="shared" si="12"/>
        <v>5.7110686639187689</v>
      </c>
      <c r="J54" s="39">
        <f t="shared" si="12"/>
        <v>5.7110686639187689</v>
      </c>
      <c r="K54" s="39">
        <f t="shared" si="12"/>
        <v>9.5184477731979484</v>
      </c>
    </row>
    <row r="55" spans="1:11" x14ac:dyDescent="0.2">
      <c r="A55" s="138"/>
      <c r="B55" s="139"/>
      <c r="C55" s="38" t="s">
        <v>28</v>
      </c>
      <c r="D55" s="39">
        <f t="shared" ref="D55:K55" si="13">D52*6</f>
        <v>57.110686639187691</v>
      </c>
      <c r="E55" s="39">
        <f t="shared" si="13"/>
        <v>28.555343319593845</v>
      </c>
      <c r="F55" s="39">
        <f t="shared" si="13"/>
        <v>19.036895546395897</v>
      </c>
      <c r="G55" s="39">
        <f t="shared" si="13"/>
        <v>28.555343319593845</v>
      </c>
      <c r="H55" s="39">
        <f t="shared" si="13"/>
        <v>15.229516437116716</v>
      </c>
      <c r="I55" s="39">
        <f t="shared" si="13"/>
        <v>11.422137327837538</v>
      </c>
      <c r="J55" s="39">
        <f t="shared" si="13"/>
        <v>11.422137327837538</v>
      </c>
      <c r="K55" s="39">
        <f t="shared" si="13"/>
        <v>19.036895546395897</v>
      </c>
    </row>
    <row r="56" spans="1:11" x14ac:dyDescent="0.2">
      <c r="A56" s="138"/>
      <c r="B56" s="139"/>
      <c r="C56" s="38" t="s">
        <v>29</v>
      </c>
      <c r="D56" s="39">
        <f t="shared" ref="D56:K56" si="14">D52*12</f>
        <v>114.22137327837538</v>
      </c>
      <c r="E56" s="39">
        <f t="shared" si="14"/>
        <v>57.110686639187691</v>
      </c>
      <c r="F56" s="39">
        <f t="shared" si="14"/>
        <v>38.073791092791794</v>
      </c>
      <c r="G56" s="39">
        <f t="shared" si="14"/>
        <v>57.110686639187691</v>
      </c>
      <c r="H56" s="39">
        <f t="shared" si="14"/>
        <v>30.459032874233433</v>
      </c>
      <c r="I56" s="39">
        <f t="shared" si="14"/>
        <v>22.844274655675076</v>
      </c>
      <c r="J56" s="39">
        <f t="shared" si="14"/>
        <v>22.844274655675076</v>
      </c>
      <c r="K56" s="39">
        <f t="shared" si="14"/>
        <v>38.073791092791794</v>
      </c>
    </row>
    <row r="57" spans="1:11" x14ac:dyDescent="0.2">
      <c r="A57" s="138"/>
      <c r="B57" s="139"/>
      <c r="C57" s="40" t="s">
        <v>30</v>
      </c>
      <c r="D57" s="140">
        <f t="shared" ref="D57:K57" si="15">D52*14</f>
        <v>133.25826882477128</v>
      </c>
      <c r="E57" s="140">
        <f t="shared" si="15"/>
        <v>66.629134412385639</v>
      </c>
      <c r="F57" s="140">
        <f t="shared" si="15"/>
        <v>44.419422941590426</v>
      </c>
      <c r="G57" s="140">
        <f t="shared" si="15"/>
        <v>66.629134412385639</v>
      </c>
      <c r="H57" s="140">
        <f t="shared" si="15"/>
        <v>35.535538353272337</v>
      </c>
      <c r="I57" s="140">
        <f t="shared" si="15"/>
        <v>26.651653764954254</v>
      </c>
      <c r="J57" s="140">
        <f t="shared" si="15"/>
        <v>26.651653764954254</v>
      </c>
      <c r="K57" s="140">
        <f t="shared" si="15"/>
        <v>44.419422941590426</v>
      </c>
    </row>
    <row r="58" spans="1:11" x14ac:dyDescent="0.2">
      <c r="A58" s="138"/>
      <c r="B58" s="139"/>
      <c r="C58" s="38" t="s">
        <v>31</v>
      </c>
      <c r="D58" s="39">
        <f t="shared" ref="D58:K58" si="16">D57*2</f>
        <v>266.51653764954256</v>
      </c>
      <c r="E58" s="39">
        <f t="shared" si="16"/>
        <v>133.25826882477128</v>
      </c>
      <c r="F58" s="39">
        <f t="shared" si="16"/>
        <v>88.838845883180852</v>
      </c>
      <c r="G58" s="39">
        <f t="shared" si="16"/>
        <v>133.25826882477128</v>
      </c>
      <c r="H58" s="39">
        <f t="shared" si="16"/>
        <v>71.071076706544673</v>
      </c>
      <c r="I58" s="39">
        <f t="shared" si="16"/>
        <v>53.303307529908508</v>
      </c>
      <c r="J58" s="39">
        <f t="shared" si="16"/>
        <v>53.303307529908508</v>
      </c>
      <c r="K58" s="39">
        <f t="shared" si="16"/>
        <v>88.838845883180852</v>
      </c>
    </row>
    <row r="59" spans="1:11" x14ac:dyDescent="0.2">
      <c r="A59" s="138"/>
      <c r="B59" s="139"/>
      <c r="C59" s="38" t="s">
        <v>32</v>
      </c>
      <c r="D59" s="39">
        <f t="shared" ref="D59:K59" si="17">D58+D57</f>
        <v>399.77480647431383</v>
      </c>
      <c r="E59" s="39">
        <f t="shared" si="17"/>
        <v>199.88740323715692</v>
      </c>
      <c r="F59" s="39">
        <f t="shared" si="17"/>
        <v>133.25826882477128</v>
      </c>
      <c r="G59" s="39">
        <f t="shared" si="17"/>
        <v>199.88740323715692</v>
      </c>
      <c r="H59" s="39">
        <f t="shared" si="17"/>
        <v>106.60661505981702</v>
      </c>
      <c r="I59" s="39">
        <f t="shared" si="17"/>
        <v>79.954961294862755</v>
      </c>
      <c r="J59" s="39">
        <f t="shared" si="17"/>
        <v>79.954961294862755</v>
      </c>
      <c r="K59" s="39">
        <f t="shared" si="17"/>
        <v>133.25826882477128</v>
      </c>
    </row>
    <row r="60" spans="1:11" x14ac:dyDescent="0.2">
      <c r="A60" s="138"/>
      <c r="B60" s="139"/>
      <c r="C60" s="38" t="s">
        <v>33</v>
      </c>
      <c r="D60" s="39">
        <f>D58+D58</f>
        <v>533.03307529908511</v>
      </c>
      <c r="E60" s="39">
        <f t="shared" ref="E60:K60" si="18">E59+E57</f>
        <v>266.51653764954256</v>
      </c>
      <c r="F60" s="39">
        <f t="shared" si="18"/>
        <v>177.6776917663617</v>
      </c>
      <c r="G60" s="39">
        <f t="shared" si="18"/>
        <v>266.51653764954256</v>
      </c>
      <c r="H60" s="39">
        <f t="shared" si="18"/>
        <v>142.14215341308935</v>
      </c>
      <c r="I60" s="39">
        <f t="shared" si="18"/>
        <v>106.60661505981702</v>
      </c>
      <c r="J60" s="39">
        <f t="shared" si="18"/>
        <v>106.60661505981702</v>
      </c>
      <c r="K60" s="39">
        <f t="shared" si="18"/>
        <v>177.6776917663617</v>
      </c>
    </row>
    <row r="61" spans="1:11" x14ac:dyDescent="0.2">
      <c r="A61" s="138"/>
      <c r="B61" s="139"/>
      <c r="C61" s="38" t="s">
        <v>34</v>
      </c>
      <c r="D61" s="39">
        <f>D59+D58</f>
        <v>666.29134412385633</v>
      </c>
      <c r="E61" s="39">
        <f t="shared" ref="E61:K61" si="19">E60+E57</f>
        <v>333.14567206192817</v>
      </c>
      <c r="F61" s="39">
        <f t="shared" si="19"/>
        <v>222.09711470795213</v>
      </c>
      <c r="G61" s="39">
        <f t="shared" si="19"/>
        <v>333.14567206192817</v>
      </c>
      <c r="H61" s="39">
        <f t="shared" si="19"/>
        <v>177.67769176636168</v>
      </c>
      <c r="I61" s="39">
        <f t="shared" si="19"/>
        <v>133.25826882477128</v>
      </c>
      <c r="J61" s="39">
        <f t="shared" si="19"/>
        <v>133.25826882477128</v>
      </c>
      <c r="K61" s="39">
        <f t="shared" si="19"/>
        <v>222.09711470795213</v>
      </c>
    </row>
    <row r="62" spans="1:11" x14ac:dyDescent="0.2">
      <c r="A62" s="138"/>
      <c r="B62" s="139"/>
      <c r="C62" s="38" t="s">
        <v>35</v>
      </c>
      <c r="D62" s="39">
        <f>D59+D59</f>
        <v>799.54961294862767</v>
      </c>
      <c r="E62" s="39">
        <f t="shared" ref="E62:K62" si="20">E61+E57</f>
        <v>399.77480647431378</v>
      </c>
      <c r="F62" s="39">
        <f t="shared" si="20"/>
        <v>266.51653764954256</v>
      </c>
      <c r="G62" s="39">
        <f t="shared" si="20"/>
        <v>399.77480647431378</v>
      </c>
      <c r="H62" s="39">
        <f t="shared" si="20"/>
        <v>213.21323011963401</v>
      </c>
      <c r="I62" s="39">
        <f t="shared" si="20"/>
        <v>159.90992258972554</v>
      </c>
      <c r="J62" s="39">
        <f t="shared" si="20"/>
        <v>159.90992258972554</v>
      </c>
      <c r="K62" s="39">
        <f t="shared" si="20"/>
        <v>266.51653764954256</v>
      </c>
    </row>
    <row r="63" spans="1:11" x14ac:dyDescent="0.2">
      <c r="A63" s="138"/>
      <c r="B63" s="139"/>
      <c r="C63" s="38" t="s">
        <v>36</v>
      </c>
      <c r="D63" s="39">
        <f>D59+D60</f>
        <v>932.807881773399</v>
      </c>
      <c r="E63" s="39">
        <f t="shared" ref="E63:K63" si="21">E62+E57</f>
        <v>466.40394088669939</v>
      </c>
      <c r="F63" s="39">
        <f t="shared" si="21"/>
        <v>310.93596059113298</v>
      </c>
      <c r="G63" s="39">
        <f t="shared" si="21"/>
        <v>466.40394088669939</v>
      </c>
      <c r="H63" s="39">
        <f t="shared" si="21"/>
        <v>248.74876847290633</v>
      </c>
      <c r="I63" s="39">
        <f t="shared" si="21"/>
        <v>186.5615763546798</v>
      </c>
      <c r="J63" s="39">
        <f t="shared" si="21"/>
        <v>186.5615763546798</v>
      </c>
      <c r="K63" s="39">
        <f t="shared" si="21"/>
        <v>310.93596059113298</v>
      </c>
    </row>
    <row r="64" spans="1:11" x14ac:dyDescent="0.2">
      <c r="A64" s="138"/>
      <c r="B64" s="139"/>
      <c r="C64" s="38" t="s">
        <v>37</v>
      </c>
      <c r="D64" s="39">
        <f t="shared" ref="D64:K64" si="22">D63+D57</f>
        <v>1066.0661505981702</v>
      </c>
      <c r="E64" s="39">
        <f t="shared" si="22"/>
        <v>533.033075299085</v>
      </c>
      <c r="F64" s="39">
        <f t="shared" si="22"/>
        <v>355.35538353272341</v>
      </c>
      <c r="G64" s="39">
        <f t="shared" si="22"/>
        <v>533.033075299085</v>
      </c>
      <c r="H64" s="39">
        <f t="shared" si="22"/>
        <v>284.28430682617869</v>
      </c>
      <c r="I64" s="39">
        <f t="shared" si="22"/>
        <v>213.21323011963406</v>
      </c>
      <c r="J64" s="39">
        <f t="shared" si="22"/>
        <v>213.21323011963406</v>
      </c>
      <c r="K64" s="39">
        <f t="shared" si="22"/>
        <v>355.35538353272341</v>
      </c>
    </row>
    <row r="65" spans="1:11" x14ac:dyDescent="0.2">
      <c r="A65" s="138"/>
      <c r="B65" s="139"/>
      <c r="C65" s="38" t="s">
        <v>38</v>
      </c>
      <c r="D65" s="39">
        <f t="shared" ref="D65:K65" si="23">D64+D57</f>
        <v>1199.3244194229414</v>
      </c>
      <c r="E65" s="39">
        <f t="shared" si="23"/>
        <v>599.66220971147061</v>
      </c>
      <c r="F65" s="39">
        <f t="shared" si="23"/>
        <v>399.77480647431383</v>
      </c>
      <c r="G65" s="39">
        <f t="shared" si="23"/>
        <v>599.66220971147061</v>
      </c>
      <c r="H65" s="39">
        <f t="shared" si="23"/>
        <v>319.81984517945102</v>
      </c>
      <c r="I65" s="39">
        <f t="shared" si="23"/>
        <v>239.86488388458832</v>
      </c>
      <c r="J65" s="39">
        <f t="shared" si="23"/>
        <v>239.86488388458832</v>
      </c>
      <c r="K65" s="39">
        <f t="shared" si="23"/>
        <v>399.77480647431383</v>
      </c>
    </row>
    <row r="66" spans="1:11" x14ac:dyDescent="0.2">
      <c r="A66" s="138"/>
      <c r="B66" s="139"/>
      <c r="C66" s="38" t="s">
        <v>39</v>
      </c>
      <c r="D66" s="39">
        <f t="shared" ref="D66:K66" si="24">D65+D57</f>
        <v>1332.5826882477127</v>
      </c>
      <c r="E66" s="39">
        <f t="shared" si="24"/>
        <v>666.29134412385622</v>
      </c>
      <c r="F66" s="39">
        <f t="shared" si="24"/>
        <v>444.19422941590426</v>
      </c>
      <c r="G66" s="39">
        <f t="shared" si="24"/>
        <v>666.29134412385622</v>
      </c>
      <c r="H66" s="39">
        <f t="shared" si="24"/>
        <v>355.35538353272335</v>
      </c>
      <c r="I66" s="39">
        <f t="shared" si="24"/>
        <v>266.51653764954256</v>
      </c>
      <c r="J66" s="39">
        <f t="shared" si="24"/>
        <v>266.51653764954256</v>
      </c>
      <c r="K66" s="39">
        <f t="shared" si="24"/>
        <v>444.19422941590426</v>
      </c>
    </row>
    <row r="67" spans="1:11" x14ac:dyDescent="0.2">
      <c r="A67" s="138"/>
      <c r="B67" s="139"/>
      <c r="C67" s="38" t="s">
        <v>40</v>
      </c>
      <c r="D67" s="39">
        <f t="shared" ref="D67:K67" si="25">D66*2</f>
        <v>2665.1653764954253</v>
      </c>
      <c r="E67" s="39">
        <f t="shared" si="25"/>
        <v>1332.5826882477124</v>
      </c>
      <c r="F67" s="39">
        <f t="shared" si="25"/>
        <v>888.38845883180852</v>
      </c>
      <c r="G67" s="39">
        <f t="shared" si="25"/>
        <v>1332.5826882477124</v>
      </c>
      <c r="H67" s="39">
        <f t="shared" si="25"/>
        <v>710.7107670654467</v>
      </c>
      <c r="I67" s="39">
        <f t="shared" si="25"/>
        <v>533.03307529908511</v>
      </c>
      <c r="J67" s="39">
        <f t="shared" si="25"/>
        <v>533.03307529908511</v>
      </c>
      <c r="K67" s="39">
        <f t="shared" si="25"/>
        <v>888.38845883180852</v>
      </c>
    </row>
    <row r="68" spans="1:11" x14ac:dyDescent="0.2">
      <c r="A68" s="130"/>
      <c r="B68" s="106"/>
      <c r="C68" s="42" t="s">
        <v>41</v>
      </c>
      <c r="D68" s="39">
        <f t="shared" ref="D68:K68" si="26">D67+D66</f>
        <v>3997.748064743138</v>
      </c>
      <c r="E68" s="39">
        <f t="shared" si="26"/>
        <v>1998.8740323715688</v>
      </c>
      <c r="F68" s="39">
        <f t="shared" si="26"/>
        <v>1332.5826882477127</v>
      </c>
      <c r="G68" s="39">
        <f t="shared" si="26"/>
        <v>1998.8740323715688</v>
      </c>
      <c r="H68" s="39">
        <f t="shared" si="26"/>
        <v>1066.06615059817</v>
      </c>
      <c r="I68" s="39">
        <f t="shared" si="26"/>
        <v>799.54961294862767</v>
      </c>
      <c r="J68" s="39">
        <f t="shared" si="26"/>
        <v>799.54961294862767</v>
      </c>
      <c r="K68" s="39">
        <f t="shared" si="26"/>
        <v>1332.5826882477127</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Eritrea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116</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51.171207399215838</v>
      </c>
      <c r="F5" s="15">
        <f>E5*14</f>
        <v>716.39690358902169</v>
      </c>
      <c r="G5" s="16">
        <v>1</v>
      </c>
      <c r="H5" s="15">
        <f>F5*30</f>
        <v>21491.90710767065</v>
      </c>
      <c r="I5" s="17">
        <f>E26</f>
        <v>8596.7628430682616</v>
      </c>
      <c r="J5" s="18">
        <f>F26</f>
        <v>12895.14426460239</v>
      </c>
      <c r="K5" s="19"/>
    </row>
    <row r="6" spans="1:11" ht="13.2" x14ac:dyDescent="0.25">
      <c r="A6" s="151" t="s">
        <v>9</v>
      </c>
      <c r="B6" s="159">
        <f>D5*C6</f>
        <v>72.714285714285708</v>
      </c>
      <c r="C6" s="233">
        <f>B7/C7</f>
        <v>72.714285714285708</v>
      </c>
      <c r="D6" s="20" t="s">
        <v>10</v>
      </c>
      <c r="E6" s="21"/>
      <c r="F6" s="21"/>
      <c r="G6" s="22">
        <v>39706</v>
      </c>
      <c r="H6" s="23" t="s">
        <v>11</v>
      </c>
      <c r="I6" s="24" t="s">
        <v>12</v>
      </c>
      <c r="J6" s="24" t="s">
        <v>13</v>
      </c>
      <c r="K6" s="25"/>
    </row>
    <row r="7" spans="1:11" ht="14.4" x14ac:dyDescent="0.3">
      <c r="A7" s="162" t="s">
        <v>14</v>
      </c>
      <c r="B7" s="26">
        <v>1018</v>
      </c>
      <c r="C7" s="27">
        <v>14</v>
      </c>
      <c r="D7"/>
      <c r="E7" s="28"/>
      <c r="F7"/>
      <c r="G7" s="29">
        <v>1.421</v>
      </c>
      <c r="H7"/>
      <c r="I7" s="30"/>
      <c r="J7"/>
      <c r="K7" s="31"/>
    </row>
    <row r="8" spans="1:11" ht="13.8" thickBot="1" x14ac:dyDescent="0.3">
      <c r="A8" s="150" t="s">
        <v>15</v>
      </c>
      <c r="B8" s="32">
        <f>B7*C8</f>
        <v>30540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51.171207399215838</v>
      </c>
      <c r="E10" s="39">
        <f>D10/100*40</f>
        <v>20.468482959686334</v>
      </c>
      <c r="F10" s="153">
        <f>D10/100*60</f>
        <v>30.702724439529501</v>
      </c>
      <c r="G10" s="155" t="s">
        <v>25</v>
      </c>
      <c r="H10" s="144">
        <f>E10/100*35</f>
        <v>7.1639690358902168</v>
      </c>
      <c r="I10" s="39">
        <f>E10/100*10</f>
        <v>2.0468482959686334</v>
      </c>
      <c r="J10" s="39">
        <f>E10/100*10</f>
        <v>2.0468482959686334</v>
      </c>
      <c r="K10" s="39">
        <f>E10/100*45</f>
        <v>9.2108173318588502</v>
      </c>
    </row>
    <row r="11" spans="1:11" x14ac:dyDescent="0.2">
      <c r="B11" s="19"/>
      <c r="C11" s="149" t="s">
        <v>26</v>
      </c>
      <c r="D11" s="144">
        <f>D10*2</f>
        <v>102.34241479843168</v>
      </c>
      <c r="E11" s="39">
        <f>E10*2</f>
        <v>40.936965919372668</v>
      </c>
      <c r="F11" s="153">
        <f>F10*2</f>
        <v>61.405448879059001</v>
      </c>
      <c r="G11" s="155" t="s">
        <v>26</v>
      </c>
      <c r="H11" s="144">
        <f>H10*2</f>
        <v>14.327938071780434</v>
      </c>
      <c r="I11" s="39">
        <f>I10*2</f>
        <v>4.0936965919372668</v>
      </c>
      <c r="J11" s="39">
        <f>J10*2</f>
        <v>4.0936965919372668</v>
      </c>
      <c r="K11" s="39">
        <f>K10*2</f>
        <v>18.4216346637177</v>
      </c>
    </row>
    <row r="12" spans="1:11" ht="14.4" x14ac:dyDescent="0.3">
      <c r="A12" s="145"/>
      <c r="B12" s="19"/>
      <c r="C12" s="149" t="s">
        <v>27</v>
      </c>
      <c r="D12" s="144">
        <f>D10*3</f>
        <v>153.51362219764752</v>
      </c>
      <c r="E12" s="39">
        <f>E10*3</f>
        <v>61.405448879059001</v>
      </c>
      <c r="F12" s="153">
        <f>F10*3</f>
        <v>92.108173318588499</v>
      </c>
      <c r="G12" s="155" t="s">
        <v>27</v>
      </c>
      <c r="H12" s="144">
        <f>H10*3</f>
        <v>21.491907107670649</v>
      </c>
      <c r="I12" s="39">
        <f>I10*3</f>
        <v>6.1405448879059001</v>
      </c>
      <c r="J12" s="39">
        <f>J10*3</f>
        <v>6.1405448879059001</v>
      </c>
      <c r="K12" s="39">
        <f>K10*3</f>
        <v>27.632451995576552</v>
      </c>
    </row>
    <row r="13" spans="1:11" x14ac:dyDescent="0.2">
      <c r="B13" s="19"/>
      <c r="C13" s="149" t="s">
        <v>28</v>
      </c>
      <c r="D13" s="144">
        <f>D10*6</f>
        <v>307.02724439529504</v>
      </c>
      <c r="E13" s="39">
        <f>E10*6</f>
        <v>122.810897758118</v>
      </c>
      <c r="F13" s="153">
        <f>F10*6</f>
        <v>184.216346637177</v>
      </c>
      <c r="G13" s="155" t="s">
        <v>28</v>
      </c>
      <c r="H13" s="144">
        <f>H10*6</f>
        <v>42.983814215341297</v>
      </c>
      <c r="I13" s="39">
        <f>I10*6</f>
        <v>12.2810897758118</v>
      </c>
      <c r="J13" s="39">
        <f>J10*6</f>
        <v>12.2810897758118</v>
      </c>
      <c r="K13" s="39">
        <f>K10*6</f>
        <v>55.264903991153105</v>
      </c>
    </row>
    <row r="14" spans="1:11" x14ac:dyDescent="0.2">
      <c r="A14" s="157"/>
      <c r="B14" s="147"/>
      <c r="C14" s="149" t="s">
        <v>29</v>
      </c>
      <c r="D14" s="144">
        <f>D10*12</f>
        <v>614.05448879059009</v>
      </c>
      <c r="E14" s="39">
        <f>E10*12</f>
        <v>245.62179551623601</v>
      </c>
      <c r="F14" s="153">
        <f>F10*12</f>
        <v>368.43269327435399</v>
      </c>
      <c r="G14" s="155" t="s">
        <v>29</v>
      </c>
      <c r="H14" s="144">
        <f>H10*12</f>
        <v>85.967628430682595</v>
      </c>
      <c r="I14" s="39">
        <f>I10*12</f>
        <v>24.562179551623601</v>
      </c>
      <c r="J14" s="39">
        <f>J10*12</f>
        <v>24.562179551623601</v>
      </c>
      <c r="K14" s="39">
        <f>K10*12</f>
        <v>110.52980798230621</v>
      </c>
    </row>
    <row r="15" spans="1:11" x14ac:dyDescent="0.2">
      <c r="A15" s="157"/>
      <c r="B15" s="158"/>
      <c r="C15" s="160" t="s">
        <v>30</v>
      </c>
      <c r="D15" s="156">
        <f>D10*14</f>
        <v>716.39690358902169</v>
      </c>
      <c r="E15" s="41">
        <f>E10*14</f>
        <v>286.55876143560869</v>
      </c>
      <c r="F15" s="141">
        <f>F10*14</f>
        <v>429.838142153413</v>
      </c>
      <c r="G15" s="143" t="s">
        <v>30</v>
      </c>
      <c r="H15" s="156">
        <f>H10*14</f>
        <v>100.29556650246303</v>
      </c>
      <c r="I15" s="41">
        <f>I10*14</f>
        <v>28.655876143560867</v>
      </c>
      <c r="J15" s="41">
        <f>J10*14</f>
        <v>28.655876143560867</v>
      </c>
      <c r="K15" s="41">
        <f>K10*14</f>
        <v>128.95144264602391</v>
      </c>
    </row>
    <row r="16" spans="1:11" x14ac:dyDescent="0.2">
      <c r="A16" s="157"/>
      <c r="B16" s="146"/>
      <c r="C16" s="149" t="s">
        <v>31</v>
      </c>
      <c r="D16" s="144">
        <f>D15*2</f>
        <v>1432.7938071780434</v>
      </c>
      <c r="E16" s="39">
        <f>E15*2</f>
        <v>573.11752287121737</v>
      </c>
      <c r="F16" s="153">
        <f>F15*2</f>
        <v>859.67628430682601</v>
      </c>
      <c r="G16" s="155" t="s">
        <v>31</v>
      </c>
      <c r="H16" s="144">
        <f>H15*2</f>
        <v>200.59113300492606</v>
      </c>
      <c r="I16" s="39">
        <f>I15*2</f>
        <v>57.311752287121735</v>
      </c>
      <c r="J16" s="39">
        <f>J15*2</f>
        <v>57.311752287121735</v>
      </c>
      <c r="K16" s="39">
        <f>K15*2</f>
        <v>257.90288529204781</v>
      </c>
    </row>
    <row r="17" spans="1:11" x14ac:dyDescent="0.2">
      <c r="B17" s="19"/>
      <c r="C17" s="149" t="s">
        <v>32</v>
      </c>
      <c r="D17" s="144">
        <f>D16+D15</f>
        <v>2149.190710767065</v>
      </c>
      <c r="E17" s="39">
        <f>E16+E15</f>
        <v>859.67628430682612</v>
      </c>
      <c r="F17" s="153">
        <f>F16+F15</f>
        <v>1289.5144264602391</v>
      </c>
      <c r="G17" s="155" t="s">
        <v>32</v>
      </c>
      <c r="H17" s="144">
        <f>H16+H15</f>
        <v>300.8866995073891</v>
      </c>
      <c r="I17" s="39">
        <f>I16+I15</f>
        <v>85.967628430682595</v>
      </c>
      <c r="J17" s="39">
        <f>J16+J15</f>
        <v>85.967628430682595</v>
      </c>
      <c r="K17" s="39">
        <f>K16+K15</f>
        <v>386.85432793807172</v>
      </c>
    </row>
    <row r="18" spans="1:11" x14ac:dyDescent="0.2">
      <c r="A18" s="138"/>
      <c r="B18" s="19"/>
      <c r="C18" s="149" t="s">
        <v>33</v>
      </c>
      <c r="D18" s="144">
        <f>D16*2</f>
        <v>2865.5876143560868</v>
      </c>
      <c r="E18" s="39">
        <f>E16+E16</f>
        <v>1146.2350457424347</v>
      </c>
      <c r="F18" s="153">
        <f>F16+F16</f>
        <v>1719.352568613652</v>
      </c>
      <c r="G18" s="155" t="s">
        <v>33</v>
      </c>
      <c r="H18" s="144">
        <f>H16+H16</f>
        <v>401.18226600985213</v>
      </c>
      <c r="I18" s="39">
        <f>I16+I16</f>
        <v>114.62350457424347</v>
      </c>
      <c r="J18" s="39">
        <f>J16+J16</f>
        <v>114.62350457424347</v>
      </c>
      <c r="K18" s="39">
        <f>K16+K16</f>
        <v>515.80577058409563</v>
      </c>
    </row>
    <row r="19" spans="1:11" x14ac:dyDescent="0.2">
      <c r="A19" s="138"/>
      <c r="B19" s="19"/>
      <c r="C19" s="149" t="s">
        <v>34</v>
      </c>
      <c r="D19" s="144">
        <f>D17+D16</f>
        <v>3581.9845179451086</v>
      </c>
      <c r="E19" s="39">
        <f>E17+E16</f>
        <v>1432.7938071780436</v>
      </c>
      <c r="F19" s="153">
        <f>F16+F17</f>
        <v>2149.190710767065</v>
      </c>
      <c r="G19" s="155" t="s">
        <v>34</v>
      </c>
      <c r="H19" s="144">
        <f>H17+H16</f>
        <v>501.47783251231516</v>
      </c>
      <c r="I19" s="39">
        <f>I16+I17</f>
        <v>143.27938071780432</v>
      </c>
      <c r="J19" s="39">
        <f>J16+J17</f>
        <v>143.27938071780432</v>
      </c>
      <c r="K19" s="39">
        <f>K18+K15</f>
        <v>644.75721323011953</v>
      </c>
    </row>
    <row r="20" spans="1:11" x14ac:dyDescent="0.2">
      <c r="A20" s="138"/>
      <c r="B20" s="19"/>
      <c r="C20" s="149" t="s">
        <v>35</v>
      </c>
      <c r="D20" s="144">
        <f>D17*2</f>
        <v>4298.3814215341299</v>
      </c>
      <c r="E20" s="39">
        <f>E17+E17</f>
        <v>1719.3525686136522</v>
      </c>
      <c r="F20" s="153">
        <f>F17+F17</f>
        <v>2579.0288529204781</v>
      </c>
      <c r="G20" s="155" t="s">
        <v>35</v>
      </c>
      <c r="H20" s="144">
        <f>H17+H17</f>
        <v>601.77339901477819</v>
      </c>
      <c r="I20" s="39">
        <f>I17+I17</f>
        <v>171.93525686136519</v>
      </c>
      <c r="J20" s="39">
        <f>J17+J17</f>
        <v>171.93525686136519</v>
      </c>
      <c r="K20" s="39">
        <f>K19+K15</f>
        <v>773.70865587614344</v>
      </c>
    </row>
    <row r="21" spans="1:11" x14ac:dyDescent="0.2">
      <c r="A21" s="138"/>
      <c r="B21" s="19"/>
      <c r="C21" s="149" t="s">
        <v>36</v>
      </c>
      <c r="D21" s="144">
        <f>D18+D17</f>
        <v>5014.7783251231522</v>
      </c>
      <c r="E21" s="39">
        <f>E18+E17</f>
        <v>2005.9113300492609</v>
      </c>
      <c r="F21" s="153">
        <f>F18+F17</f>
        <v>3008.8669950738913</v>
      </c>
      <c r="G21" s="155" t="s">
        <v>36</v>
      </c>
      <c r="H21" s="144">
        <f>H17+H18</f>
        <v>702.06896551724117</v>
      </c>
      <c r="I21" s="39">
        <f>I18+I17</f>
        <v>200.59113300492606</v>
      </c>
      <c r="J21" s="39">
        <f>J18+J17</f>
        <v>200.59113300492606</v>
      </c>
      <c r="K21" s="39">
        <f>K20+K15</f>
        <v>902.66009852216735</v>
      </c>
    </row>
    <row r="22" spans="1:11" x14ac:dyDescent="0.2">
      <c r="A22" s="138"/>
      <c r="B22" s="19"/>
      <c r="C22" s="149" t="s">
        <v>37</v>
      </c>
      <c r="D22" s="144">
        <f>D18+D18</f>
        <v>5731.1752287121735</v>
      </c>
      <c r="E22" s="39">
        <f>E18+E18</f>
        <v>2292.4700914848695</v>
      </c>
      <c r="F22" s="153">
        <f>F18+F18</f>
        <v>3438.705137227304</v>
      </c>
      <c r="G22" s="155" t="s">
        <v>37</v>
      </c>
      <c r="H22" s="144">
        <f>H18+H18</f>
        <v>802.36453201970426</v>
      </c>
      <c r="I22" s="39">
        <f>I18+I18</f>
        <v>229.24700914848694</v>
      </c>
      <c r="J22" s="39">
        <f>J18+J18</f>
        <v>229.24700914848694</v>
      </c>
      <c r="K22" s="39">
        <f>K21+K15</f>
        <v>1031.6115411681913</v>
      </c>
    </row>
    <row r="23" spans="1:11" x14ac:dyDescent="0.2">
      <c r="A23" s="138"/>
      <c r="B23" s="19"/>
      <c r="C23" s="149" t="s">
        <v>38</v>
      </c>
      <c r="D23" s="144">
        <f>D18+D19</f>
        <v>6447.5721323011949</v>
      </c>
      <c r="E23" s="39">
        <f>E19+E18</f>
        <v>2579.0288529204781</v>
      </c>
      <c r="F23" s="153">
        <f>F19+F18</f>
        <v>3868.5432793807167</v>
      </c>
      <c r="G23" s="155" t="s">
        <v>38</v>
      </c>
      <c r="H23" s="144">
        <f>H18+H19</f>
        <v>902.66009852216735</v>
      </c>
      <c r="I23" s="39">
        <f>I19+I18</f>
        <v>257.90288529204781</v>
      </c>
      <c r="J23" s="39">
        <f>J19+J18</f>
        <v>257.90288529204781</v>
      </c>
      <c r="K23" s="39">
        <f>K22+K15</f>
        <v>1160.5629838142152</v>
      </c>
    </row>
    <row r="24" spans="1:11" x14ac:dyDescent="0.2">
      <c r="A24" s="138"/>
      <c r="B24" s="19"/>
      <c r="C24" s="149" t="s">
        <v>39</v>
      </c>
      <c r="D24" s="144">
        <f>D15*10</f>
        <v>7163.9690358902171</v>
      </c>
      <c r="E24" s="39">
        <f>E19+E19</f>
        <v>2865.5876143560872</v>
      </c>
      <c r="F24" s="153">
        <f>F19+F19</f>
        <v>4298.3814215341299</v>
      </c>
      <c r="G24" s="155" t="s">
        <v>39</v>
      </c>
      <c r="H24" s="144">
        <f>H19+H19</f>
        <v>1002.9556650246303</v>
      </c>
      <c r="I24" s="39">
        <f>I19+I19</f>
        <v>286.55876143560863</v>
      </c>
      <c r="J24" s="39">
        <f>J19+J19</f>
        <v>286.55876143560863</v>
      </c>
      <c r="K24" s="39">
        <f>K23+K15</f>
        <v>1289.5144264602391</v>
      </c>
    </row>
    <row r="25" spans="1:11" x14ac:dyDescent="0.2">
      <c r="A25" s="138"/>
      <c r="B25" s="19"/>
      <c r="C25" s="149" t="s">
        <v>40</v>
      </c>
      <c r="D25" s="144">
        <f>D24*2</f>
        <v>14327.938071780434</v>
      </c>
      <c r="E25" s="39">
        <f>E24*2</f>
        <v>5731.1752287121744</v>
      </c>
      <c r="F25" s="153">
        <f>F24*2</f>
        <v>8596.7628430682598</v>
      </c>
      <c r="G25" s="155" t="s">
        <v>40</v>
      </c>
      <c r="H25" s="144">
        <f>H24*2</f>
        <v>2005.9113300492606</v>
      </c>
      <c r="I25" s="39">
        <f>I24*2</f>
        <v>573.11752287121726</v>
      </c>
      <c r="J25" s="39">
        <f>J24*2</f>
        <v>573.11752287121726</v>
      </c>
      <c r="K25" s="39">
        <f>K24*2</f>
        <v>2579.0288529204781</v>
      </c>
    </row>
    <row r="26" spans="1:11" ht="10.8" thickBot="1" x14ac:dyDescent="0.25">
      <c r="A26" s="138"/>
      <c r="B26" s="25"/>
      <c r="C26" s="148" t="s">
        <v>41</v>
      </c>
      <c r="D26" s="144">
        <f>D25+D24</f>
        <v>21491.907107670653</v>
      </c>
      <c r="E26" s="39">
        <f>E25+E24</f>
        <v>8596.7628430682616</v>
      </c>
      <c r="F26" s="153">
        <f>F25+F24</f>
        <v>12895.14426460239</v>
      </c>
      <c r="G26" s="154" t="s">
        <v>41</v>
      </c>
      <c r="H26" s="144">
        <f>H25+H24</f>
        <v>3008.8669950738908</v>
      </c>
      <c r="I26" s="39">
        <f>I25+I24</f>
        <v>859.67628430682589</v>
      </c>
      <c r="J26" s="39">
        <f>J25+J24</f>
        <v>859.67628430682589</v>
      </c>
      <c r="K26" s="39">
        <f>K25+K24</f>
        <v>3868.5432793807172</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21491.907107670653</v>
      </c>
      <c r="D29" s="51">
        <f>C29/100*4</f>
        <v>859.67628430682612</v>
      </c>
      <c r="E29" s="51">
        <f>C29/100*5</f>
        <v>1074.5953553835327</v>
      </c>
      <c r="F29" s="51">
        <f>C29/100*6</f>
        <v>1289.5144264602391</v>
      </c>
      <c r="G29" s="51">
        <f>C29/100*7</f>
        <v>1504.4334975369457</v>
      </c>
      <c r="H29" s="51">
        <f>C29/100*8</f>
        <v>1719.3525686136522</v>
      </c>
      <c r="I29" s="51">
        <f>C29/100*9</f>
        <v>1934.2716396903588</v>
      </c>
      <c r="J29" s="51">
        <f>C29/100*10</f>
        <v>2149.1907107670654</v>
      </c>
      <c r="K29" s="52"/>
    </row>
    <row r="30" spans="1:11" x14ac:dyDescent="0.2">
      <c r="A30" s="19"/>
      <c r="B30" s="53" t="s">
        <v>45</v>
      </c>
      <c r="C30" s="54" t="s">
        <v>46</v>
      </c>
      <c r="D30" s="55">
        <f>D15</f>
        <v>716.39690358902169</v>
      </c>
      <c r="E30" s="55">
        <f>D15</f>
        <v>716.39690358902169</v>
      </c>
      <c r="F30" s="55">
        <f>D15</f>
        <v>716.39690358902169</v>
      </c>
      <c r="G30" s="55">
        <f>D15</f>
        <v>716.39690358902169</v>
      </c>
      <c r="H30" s="55">
        <f>D15</f>
        <v>716.39690358902169</v>
      </c>
      <c r="I30" s="55">
        <f>D15</f>
        <v>716.39690358902169</v>
      </c>
      <c r="J30" s="55">
        <f>D15</f>
        <v>716.39690358902169</v>
      </c>
      <c r="K30" s="52"/>
    </row>
    <row r="31" spans="1:11" x14ac:dyDescent="0.2">
      <c r="A31" s="19"/>
      <c r="B31" s="53" t="s">
        <v>47</v>
      </c>
      <c r="C31" s="56" t="s">
        <v>48</v>
      </c>
      <c r="D31" s="51">
        <f t="shared" ref="D31:J31" si="0">D29-D30</f>
        <v>143.27938071780443</v>
      </c>
      <c r="E31" s="51">
        <f t="shared" si="0"/>
        <v>358.19845179451102</v>
      </c>
      <c r="F31" s="51">
        <f t="shared" si="0"/>
        <v>573.11752287121737</v>
      </c>
      <c r="G31" s="51">
        <f t="shared" si="0"/>
        <v>788.03659394792396</v>
      </c>
      <c r="H31" s="51">
        <f t="shared" si="0"/>
        <v>1002.9556650246305</v>
      </c>
      <c r="I31" s="51">
        <f t="shared" si="0"/>
        <v>1217.874736101337</v>
      </c>
      <c r="J31" s="51">
        <f t="shared" si="0"/>
        <v>1432.7938071780436</v>
      </c>
      <c r="K31" s="52"/>
    </row>
    <row r="32" spans="1:11" ht="10.8" thickBot="1" x14ac:dyDescent="0.25">
      <c r="A32" s="19"/>
      <c r="B32" s="57"/>
      <c r="C32" s="453" t="s">
        <v>161</v>
      </c>
      <c r="D32" s="58">
        <f t="shared" ref="D32:J32" si="1">D31/100*10</f>
        <v>14.327938071780444</v>
      </c>
      <c r="E32" s="58">
        <f t="shared" si="1"/>
        <v>35.8198451794511</v>
      </c>
      <c r="F32" s="58">
        <f t="shared" si="1"/>
        <v>57.311752287121742</v>
      </c>
      <c r="G32" s="58">
        <f t="shared" si="1"/>
        <v>78.80365939479239</v>
      </c>
      <c r="H32" s="58">
        <f t="shared" si="1"/>
        <v>100.29556650246306</v>
      </c>
      <c r="I32" s="58">
        <f t="shared" si="1"/>
        <v>121.7874736101337</v>
      </c>
      <c r="J32" s="58">
        <f t="shared" si="1"/>
        <v>143.27938071780434</v>
      </c>
      <c r="K32" s="59"/>
    </row>
    <row r="33" spans="1:11" x14ac:dyDescent="0.2">
      <c r="A33" s="19"/>
      <c r="B33" s="60" t="s">
        <v>50</v>
      </c>
      <c r="C33" s="61" t="s">
        <v>51</v>
      </c>
      <c r="D33" s="62">
        <f t="shared" ref="D33:J36" si="2">D29*30</f>
        <v>25790.288529204783</v>
      </c>
      <c r="E33" s="62">
        <f t="shared" si="2"/>
        <v>32237.86066150598</v>
      </c>
      <c r="F33" s="62">
        <f t="shared" si="2"/>
        <v>38685.432793807173</v>
      </c>
      <c r="G33" s="62">
        <f t="shared" si="2"/>
        <v>45133.00492610837</v>
      </c>
      <c r="H33" s="62">
        <f t="shared" si="2"/>
        <v>51580.577058409566</v>
      </c>
      <c r="I33" s="62">
        <f t="shared" si="2"/>
        <v>58028.149190710763</v>
      </c>
      <c r="J33" s="63">
        <f t="shared" si="2"/>
        <v>64475.72132301196</v>
      </c>
      <c r="K33" s="64"/>
    </row>
    <row r="34" spans="1:11" x14ac:dyDescent="0.2">
      <c r="A34" s="19"/>
      <c r="B34" s="65" t="s">
        <v>50</v>
      </c>
      <c r="C34" s="66" t="s">
        <v>52</v>
      </c>
      <c r="D34" s="67">
        <f t="shared" si="2"/>
        <v>21491.90710767065</v>
      </c>
      <c r="E34" s="67">
        <f t="shared" si="2"/>
        <v>21491.90710767065</v>
      </c>
      <c r="F34" s="67">
        <f t="shared" si="2"/>
        <v>21491.90710767065</v>
      </c>
      <c r="G34" s="67">
        <f t="shared" si="2"/>
        <v>21491.90710767065</v>
      </c>
      <c r="H34" s="67">
        <f t="shared" si="2"/>
        <v>21491.90710767065</v>
      </c>
      <c r="I34" s="67">
        <f t="shared" si="2"/>
        <v>21491.90710767065</v>
      </c>
      <c r="J34" s="68">
        <f t="shared" si="2"/>
        <v>21491.90710767065</v>
      </c>
      <c r="K34" s="69"/>
    </row>
    <row r="35" spans="1:11" x14ac:dyDescent="0.2">
      <c r="A35" s="19"/>
      <c r="B35" s="70" t="s">
        <v>50</v>
      </c>
      <c r="C35" s="71" t="s">
        <v>53</v>
      </c>
      <c r="D35" s="72">
        <f t="shared" si="2"/>
        <v>4298.3814215341326</v>
      </c>
      <c r="E35" s="72">
        <f t="shared" si="2"/>
        <v>10745.95355383533</v>
      </c>
      <c r="F35" s="72">
        <f t="shared" si="2"/>
        <v>17193.52568613652</v>
      </c>
      <c r="G35" s="72">
        <f t="shared" si="2"/>
        <v>23641.09781843772</v>
      </c>
      <c r="H35" s="72">
        <f t="shared" si="2"/>
        <v>30088.669950738917</v>
      </c>
      <c r="I35" s="72">
        <f t="shared" si="2"/>
        <v>36536.24208304011</v>
      </c>
      <c r="J35" s="73">
        <f t="shared" si="2"/>
        <v>42983.814215341306</v>
      </c>
      <c r="K35" s="74"/>
    </row>
    <row r="36" spans="1:11" ht="10.8" thickBot="1" x14ac:dyDescent="0.25">
      <c r="A36" s="19"/>
      <c r="B36" s="75" t="s">
        <v>50</v>
      </c>
      <c r="C36" s="76" t="s">
        <v>49</v>
      </c>
      <c r="D36" s="77">
        <f t="shared" si="2"/>
        <v>429.83814215341334</v>
      </c>
      <c r="E36" s="77">
        <f t="shared" si="2"/>
        <v>1074.5953553835329</v>
      </c>
      <c r="F36" s="77">
        <f t="shared" si="2"/>
        <v>1719.3525686136522</v>
      </c>
      <c r="G36" s="77">
        <f t="shared" si="2"/>
        <v>2364.1097818437715</v>
      </c>
      <c r="H36" s="77">
        <f t="shared" si="2"/>
        <v>3008.8669950738918</v>
      </c>
      <c r="I36" s="77">
        <f t="shared" si="2"/>
        <v>3653.6242083040111</v>
      </c>
      <c r="J36" s="77">
        <f t="shared" si="2"/>
        <v>4298.3814215341299</v>
      </c>
      <c r="K36" s="78"/>
    </row>
    <row r="37" spans="1:11" x14ac:dyDescent="0.2">
      <c r="A37" s="6"/>
      <c r="B37" s="79"/>
      <c r="C37" s="80" t="s">
        <v>54</v>
      </c>
      <c r="D37" s="81">
        <f t="shared" ref="D37:J37" si="3">D31</f>
        <v>143.27938071780443</v>
      </c>
      <c r="E37" s="81">
        <f t="shared" si="3"/>
        <v>358.19845179451102</v>
      </c>
      <c r="F37" s="81">
        <f t="shared" si="3"/>
        <v>573.11752287121737</v>
      </c>
      <c r="G37" s="81">
        <f t="shared" si="3"/>
        <v>788.03659394792396</v>
      </c>
      <c r="H37" s="81">
        <f t="shared" si="3"/>
        <v>1002.9556650246305</v>
      </c>
      <c r="I37" s="81">
        <f t="shared" si="3"/>
        <v>1217.874736101337</v>
      </c>
      <c r="J37" s="81">
        <f t="shared" si="3"/>
        <v>1432.7938071780436</v>
      </c>
      <c r="K37" s="82"/>
    </row>
    <row r="38" spans="1:11" ht="11.4" x14ac:dyDescent="0.2">
      <c r="A38" s="11"/>
      <c r="B38" s="83"/>
      <c r="C38" s="84" t="s">
        <v>55</v>
      </c>
      <c r="D38" s="85">
        <f t="shared" ref="D38:J38" si="4">D37/100*20</f>
        <v>28.655876143560889</v>
      </c>
      <c r="E38" s="86">
        <f t="shared" si="4"/>
        <v>71.6396903589022</v>
      </c>
      <c r="F38" s="86">
        <f t="shared" si="4"/>
        <v>114.62350457424348</v>
      </c>
      <c r="G38" s="86">
        <f t="shared" si="4"/>
        <v>157.60731878958478</v>
      </c>
      <c r="H38" s="86">
        <f t="shared" si="4"/>
        <v>200.59113300492612</v>
      </c>
      <c r="I38" s="86">
        <f t="shared" si="4"/>
        <v>243.5749472202674</v>
      </c>
      <c r="J38" s="86">
        <f t="shared" si="4"/>
        <v>286.55876143560869</v>
      </c>
      <c r="K38" s="82"/>
    </row>
    <row r="39" spans="1:11" ht="13.2" x14ac:dyDescent="0.25">
      <c r="A39" s="19"/>
      <c r="B39" s="87"/>
      <c r="C39" s="88" t="s">
        <v>56</v>
      </c>
      <c r="D39" s="85">
        <f t="shared" ref="D39:J39" si="5">D37/100*40</f>
        <v>57.311752287121777</v>
      </c>
      <c r="E39" s="86">
        <f t="shared" si="5"/>
        <v>143.2793807178044</v>
      </c>
      <c r="F39" s="86">
        <f t="shared" si="5"/>
        <v>229.24700914848697</v>
      </c>
      <c r="G39" s="86">
        <f t="shared" si="5"/>
        <v>315.21463757916956</v>
      </c>
      <c r="H39" s="86">
        <f t="shared" si="5"/>
        <v>401.18226600985224</v>
      </c>
      <c r="I39" s="86">
        <f t="shared" si="5"/>
        <v>487.14989444053481</v>
      </c>
      <c r="J39" s="86">
        <f t="shared" si="5"/>
        <v>573.11752287121737</v>
      </c>
      <c r="K39" s="82"/>
    </row>
    <row r="40" spans="1:11" ht="11.4" x14ac:dyDescent="0.2">
      <c r="A40" s="19"/>
      <c r="B40" s="89"/>
      <c r="C40" s="84" t="s">
        <v>57</v>
      </c>
      <c r="D40" s="85">
        <f t="shared" ref="D40:J40" si="6">D37/100*40</f>
        <v>57.311752287121777</v>
      </c>
      <c r="E40" s="86">
        <f t="shared" si="6"/>
        <v>143.2793807178044</v>
      </c>
      <c r="F40" s="86">
        <f t="shared" si="6"/>
        <v>229.24700914848697</v>
      </c>
      <c r="G40" s="86">
        <f t="shared" si="6"/>
        <v>315.21463757916956</v>
      </c>
      <c r="H40" s="86">
        <f t="shared" si="6"/>
        <v>401.18226600985224</v>
      </c>
      <c r="I40" s="86">
        <f t="shared" si="6"/>
        <v>487.14989444053481</v>
      </c>
      <c r="J40" s="86">
        <f t="shared" si="6"/>
        <v>573.11752287121737</v>
      </c>
      <c r="K40" s="82"/>
    </row>
    <row r="41" spans="1:11" s="96" customFormat="1" ht="11.4" x14ac:dyDescent="0.2">
      <c r="A41" s="90"/>
      <c r="B41" s="91"/>
      <c r="C41" s="92" t="s">
        <v>58</v>
      </c>
      <c r="D41" s="93">
        <f>D37/100*4</f>
        <v>5.7311752287121775</v>
      </c>
      <c r="E41" s="94">
        <f>E37/100*5</f>
        <v>17.90992258972555</v>
      </c>
      <c r="F41" s="94">
        <f>F37/100*6</f>
        <v>34.387051372273042</v>
      </c>
      <c r="G41" s="94">
        <f>F37/100*7</f>
        <v>40.118226600985217</v>
      </c>
      <c r="H41" s="94">
        <f>F37/100*8</f>
        <v>45.849401829697392</v>
      </c>
      <c r="I41" s="94">
        <f>F37/100*9</f>
        <v>51.580577058409567</v>
      </c>
      <c r="J41" s="94">
        <f>F37/100*10</f>
        <v>57.311752287121742</v>
      </c>
      <c r="K41" s="95"/>
    </row>
    <row r="42" spans="1:11" ht="11.4" x14ac:dyDescent="0.2">
      <c r="A42" s="19"/>
      <c r="B42" s="89"/>
      <c r="C42" s="97" t="s">
        <v>59</v>
      </c>
      <c r="D42" s="98">
        <f t="shared" ref="D42:J42" si="7">D37+D41</f>
        <v>149.0105559465166</v>
      </c>
      <c r="E42" s="99">
        <f t="shared" si="7"/>
        <v>376.10837438423658</v>
      </c>
      <c r="F42" s="99">
        <f t="shared" si="7"/>
        <v>607.50457424349042</v>
      </c>
      <c r="G42" s="99">
        <f t="shared" si="7"/>
        <v>828.15482054890913</v>
      </c>
      <c r="H42" s="99">
        <f t="shared" si="7"/>
        <v>1048.8050668543278</v>
      </c>
      <c r="I42" s="99">
        <f t="shared" si="7"/>
        <v>1269.4553131597465</v>
      </c>
      <c r="J42" s="99">
        <f t="shared" si="7"/>
        <v>1490.1055594651652</v>
      </c>
      <c r="K42" s="100"/>
    </row>
    <row r="43" spans="1:11" ht="11.4" x14ac:dyDescent="0.2">
      <c r="A43" s="19"/>
      <c r="B43" s="101"/>
      <c r="C43" s="102" t="s">
        <v>60</v>
      </c>
      <c r="D43" s="103">
        <f>D35*D28</f>
        <v>171.9352568613653</v>
      </c>
      <c r="E43" s="103">
        <f t="shared" ref="E43:J43" si="8">E35*E28</f>
        <v>537.29767769176658</v>
      </c>
      <c r="F43" s="103">
        <f t="shared" si="8"/>
        <v>1031.6115411681913</v>
      </c>
      <c r="G43" s="103">
        <f t="shared" si="8"/>
        <v>1654.8768472906406</v>
      </c>
      <c r="H43" s="103">
        <f t="shared" si="8"/>
        <v>2407.0935960591132</v>
      </c>
      <c r="I43" s="103">
        <f t="shared" si="8"/>
        <v>3288.2617874736097</v>
      </c>
      <c r="J43" s="103">
        <f t="shared" si="8"/>
        <v>4298.3814215341308</v>
      </c>
      <c r="K43" s="104"/>
    </row>
    <row r="44" spans="1:11" ht="11.4" x14ac:dyDescent="0.2">
      <c r="A44" s="19"/>
      <c r="B44" s="101"/>
      <c r="C44" s="102" t="s">
        <v>61</v>
      </c>
      <c r="D44" s="105">
        <f>D35+D43</f>
        <v>4470.3166783954975</v>
      </c>
      <c r="E44" s="105">
        <f t="shared" ref="E44:J44" si="9">E35+E43</f>
        <v>11283.251231527096</v>
      </c>
      <c r="F44" s="105">
        <f t="shared" si="9"/>
        <v>18225.137227304709</v>
      </c>
      <c r="G44" s="105">
        <f t="shared" si="9"/>
        <v>25295.974665728361</v>
      </c>
      <c r="H44" s="105">
        <f t="shared" si="9"/>
        <v>32495.763546798029</v>
      </c>
      <c r="I44" s="105">
        <f t="shared" si="9"/>
        <v>39824.503870513719</v>
      </c>
      <c r="J44" s="105">
        <f t="shared" si="9"/>
        <v>47282.19563687544</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51.171207399215838</v>
      </c>
      <c r="F46" s="114">
        <f>E46*C7</f>
        <v>716.39690358902169</v>
      </c>
      <c r="G46" s="115"/>
      <c r="H46" s="114">
        <f>F46*C8</f>
        <v>21491.90710767065</v>
      </c>
      <c r="I46" s="116">
        <f>E26</f>
        <v>8596.7628430682616</v>
      </c>
      <c r="J46" s="117">
        <f>F26</f>
        <v>12895.14426460239</v>
      </c>
      <c r="K46" s="19"/>
    </row>
    <row r="47" spans="1:11" ht="13.8" thickBot="1" x14ac:dyDescent="0.3">
      <c r="A47" s="118" t="str">
        <f t="shared" ref="A47:B49" si="10">A6</f>
        <v>Per Month /US$</v>
      </c>
      <c r="B47" s="119">
        <f t="shared" si="10"/>
        <v>72.714285714285708</v>
      </c>
      <c r="C47" s="27">
        <v>1</v>
      </c>
      <c r="D47" s="120"/>
      <c r="E47" s="121"/>
      <c r="F47" s="121"/>
      <c r="G47" s="122"/>
      <c r="H47" s="123" t="s">
        <v>11</v>
      </c>
      <c r="I47" s="124" t="s">
        <v>20</v>
      </c>
      <c r="J47" s="124" t="s">
        <v>13</v>
      </c>
      <c r="K47" s="25"/>
    </row>
    <row r="48" spans="1:11" ht="13.8" thickBot="1" x14ac:dyDescent="0.3">
      <c r="A48" s="118" t="str">
        <f t="shared" si="10"/>
        <v>Per Year /US$</v>
      </c>
      <c r="B48" s="119">
        <f t="shared" si="10"/>
        <v>1018</v>
      </c>
      <c r="C48" s="27">
        <v>14</v>
      </c>
      <c r="D48" s="125"/>
      <c r="E48" s="126"/>
      <c r="F48" s="126"/>
      <c r="G48" s="126"/>
      <c r="H48" s="127"/>
      <c r="I48" s="127"/>
      <c r="J48" s="127"/>
      <c r="K48" s="44"/>
    </row>
    <row r="49" spans="1:11" ht="13.8" thickBot="1" x14ac:dyDescent="0.3">
      <c r="A49" s="118" t="str">
        <f t="shared" si="10"/>
        <v>Per 30 Years /US$</v>
      </c>
      <c r="B49" s="119">
        <f t="shared" si="10"/>
        <v>30540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30.702724439529501</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9.2108173318588502</v>
      </c>
      <c r="E52" s="39">
        <f>F10/100*15</f>
        <v>4.6054086659294251</v>
      </c>
      <c r="F52" s="39">
        <f>F10/100*10</f>
        <v>3.0702724439529501</v>
      </c>
      <c r="G52" s="39">
        <f>F10/100*15</f>
        <v>4.6054086659294251</v>
      </c>
      <c r="H52" s="39">
        <f>F10/100*8</f>
        <v>2.45621795516236</v>
      </c>
      <c r="I52" s="39">
        <f>F10/100*6</f>
        <v>1.8421634663717699</v>
      </c>
      <c r="J52" s="39">
        <f>F10/100*6</f>
        <v>1.8421634663717699</v>
      </c>
      <c r="K52" s="39">
        <f>F10/100*10</f>
        <v>3.0702724439529501</v>
      </c>
    </row>
    <row r="53" spans="1:11" x14ac:dyDescent="0.2">
      <c r="A53" s="138"/>
      <c r="B53" s="139"/>
      <c r="C53" s="38" t="s">
        <v>26</v>
      </c>
      <c r="D53" s="39">
        <f t="shared" ref="D53:K53" si="11">D52*2</f>
        <v>18.4216346637177</v>
      </c>
      <c r="E53" s="39">
        <f t="shared" si="11"/>
        <v>9.2108173318588502</v>
      </c>
      <c r="F53" s="39">
        <f t="shared" si="11"/>
        <v>6.1405448879059001</v>
      </c>
      <c r="G53" s="39">
        <f t="shared" si="11"/>
        <v>9.2108173318588502</v>
      </c>
      <c r="H53" s="39">
        <f t="shared" si="11"/>
        <v>4.9124359103247199</v>
      </c>
      <c r="I53" s="39">
        <f t="shared" si="11"/>
        <v>3.6843269327435397</v>
      </c>
      <c r="J53" s="39">
        <f t="shared" si="11"/>
        <v>3.6843269327435397</v>
      </c>
      <c r="K53" s="39">
        <f t="shared" si="11"/>
        <v>6.1405448879059001</v>
      </c>
    </row>
    <row r="54" spans="1:11" x14ac:dyDescent="0.2">
      <c r="A54" s="138"/>
      <c r="B54" s="139"/>
      <c r="C54" s="38" t="s">
        <v>27</v>
      </c>
      <c r="D54" s="39">
        <f t="shared" ref="D54:K54" si="12">D52*3</f>
        <v>27.632451995576552</v>
      </c>
      <c r="E54" s="39">
        <f t="shared" si="12"/>
        <v>13.816225997788276</v>
      </c>
      <c r="F54" s="39">
        <f t="shared" si="12"/>
        <v>9.2108173318588502</v>
      </c>
      <c r="G54" s="39">
        <f t="shared" si="12"/>
        <v>13.816225997788276</v>
      </c>
      <c r="H54" s="39">
        <f t="shared" si="12"/>
        <v>7.3686538654870795</v>
      </c>
      <c r="I54" s="39">
        <f t="shared" si="12"/>
        <v>5.5264903991153096</v>
      </c>
      <c r="J54" s="39">
        <f t="shared" si="12"/>
        <v>5.5264903991153096</v>
      </c>
      <c r="K54" s="39">
        <f t="shared" si="12"/>
        <v>9.2108173318588502</v>
      </c>
    </row>
    <row r="55" spans="1:11" x14ac:dyDescent="0.2">
      <c r="A55" s="138"/>
      <c r="B55" s="139"/>
      <c r="C55" s="38" t="s">
        <v>28</v>
      </c>
      <c r="D55" s="39">
        <f t="shared" ref="D55:K55" si="13">D52*6</f>
        <v>55.264903991153105</v>
      </c>
      <c r="E55" s="39">
        <f t="shared" si="13"/>
        <v>27.632451995576552</v>
      </c>
      <c r="F55" s="39">
        <f t="shared" si="13"/>
        <v>18.4216346637177</v>
      </c>
      <c r="G55" s="39">
        <f t="shared" si="13"/>
        <v>27.632451995576552</v>
      </c>
      <c r="H55" s="39">
        <f t="shared" si="13"/>
        <v>14.737307730974159</v>
      </c>
      <c r="I55" s="39">
        <f t="shared" si="13"/>
        <v>11.052980798230619</v>
      </c>
      <c r="J55" s="39">
        <f t="shared" si="13"/>
        <v>11.052980798230619</v>
      </c>
      <c r="K55" s="39">
        <f t="shared" si="13"/>
        <v>18.4216346637177</v>
      </c>
    </row>
    <row r="56" spans="1:11" x14ac:dyDescent="0.2">
      <c r="A56" s="138"/>
      <c r="B56" s="139"/>
      <c r="C56" s="38" t="s">
        <v>29</v>
      </c>
      <c r="D56" s="39">
        <f t="shared" ref="D56:K56" si="14">D52*12</f>
        <v>110.52980798230621</v>
      </c>
      <c r="E56" s="39">
        <f t="shared" si="14"/>
        <v>55.264903991153105</v>
      </c>
      <c r="F56" s="39">
        <f t="shared" si="14"/>
        <v>36.843269327435401</v>
      </c>
      <c r="G56" s="39">
        <f t="shared" si="14"/>
        <v>55.264903991153105</v>
      </c>
      <c r="H56" s="39">
        <f t="shared" si="14"/>
        <v>29.474615461948318</v>
      </c>
      <c r="I56" s="39">
        <f t="shared" si="14"/>
        <v>22.105961596461238</v>
      </c>
      <c r="J56" s="39">
        <f t="shared" si="14"/>
        <v>22.105961596461238</v>
      </c>
      <c r="K56" s="39">
        <f t="shared" si="14"/>
        <v>36.843269327435401</v>
      </c>
    </row>
    <row r="57" spans="1:11" x14ac:dyDescent="0.2">
      <c r="A57" s="138"/>
      <c r="B57" s="139"/>
      <c r="C57" s="40" t="s">
        <v>30</v>
      </c>
      <c r="D57" s="140">
        <f t="shared" ref="D57:K57" si="15">D52*14</f>
        <v>128.95144264602391</v>
      </c>
      <c r="E57" s="140">
        <f t="shared" si="15"/>
        <v>64.475721323011953</v>
      </c>
      <c r="F57" s="140">
        <f t="shared" si="15"/>
        <v>42.983814215341297</v>
      </c>
      <c r="G57" s="140">
        <f t="shared" si="15"/>
        <v>64.475721323011953</v>
      </c>
      <c r="H57" s="140">
        <f t="shared" si="15"/>
        <v>34.387051372273042</v>
      </c>
      <c r="I57" s="140">
        <f t="shared" si="15"/>
        <v>25.79028852920478</v>
      </c>
      <c r="J57" s="140">
        <f t="shared" si="15"/>
        <v>25.79028852920478</v>
      </c>
      <c r="K57" s="140">
        <f t="shared" si="15"/>
        <v>42.983814215341297</v>
      </c>
    </row>
    <row r="58" spans="1:11" x14ac:dyDescent="0.2">
      <c r="A58" s="138"/>
      <c r="B58" s="139"/>
      <c r="C58" s="38" t="s">
        <v>31</v>
      </c>
      <c r="D58" s="39">
        <f t="shared" ref="D58:K58" si="16">D57*2</f>
        <v>257.90288529204781</v>
      </c>
      <c r="E58" s="39">
        <f t="shared" si="16"/>
        <v>128.95144264602391</v>
      </c>
      <c r="F58" s="39">
        <f t="shared" si="16"/>
        <v>85.967628430682595</v>
      </c>
      <c r="G58" s="39">
        <f t="shared" si="16"/>
        <v>128.95144264602391</v>
      </c>
      <c r="H58" s="39">
        <f t="shared" si="16"/>
        <v>68.774102744546084</v>
      </c>
      <c r="I58" s="39">
        <f t="shared" si="16"/>
        <v>51.58057705840956</v>
      </c>
      <c r="J58" s="39">
        <f t="shared" si="16"/>
        <v>51.58057705840956</v>
      </c>
      <c r="K58" s="39">
        <f t="shared" si="16"/>
        <v>85.967628430682595</v>
      </c>
    </row>
    <row r="59" spans="1:11" x14ac:dyDescent="0.2">
      <c r="A59" s="138"/>
      <c r="B59" s="139"/>
      <c r="C59" s="38" t="s">
        <v>32</v>
      </c>
      <c r="D59" s="39">
        <f t="shared" ref="D59:K59" si="17">D58+D57</f>
        <v>386.85432793807172</v>
      </c>
      <c r="E59" s="39">
        <f t="shared" si="17"/>
        <v>193.42716396903586</v>
      </c>
      <c r="F59" s="39">
        <f t="shared" si="17"/>
        <v>128.95144264602391</v>
      </c>
      <c r="G59" s="39">
        <f t="shared" si="17"/>
        <v>193.42716396903586</v>
      </c>
      <c r="H59" s="39">
        <f t="shared" si="17"/>
        <v>103.16115411681912</v>
      </c>
      <c r="I59" s="39">
        <f t="shared" si="17"/>
        <v>77.370865587614333</v>
      </c>
      <c r="J59" s="39">
        <f t="shared" si="17"/>
        <v>77.370865587614333</v>
      </c>
      <c r="K59" s="39">
        <f t="shared" si="17"/>
        <v>128.95144264602391</v>
      </c>
    </row>
    <row r="60" spans="1:11" x14ac:dyDescent="0.2">
      <c r="A60" s="138"/>
      <c r="B60" s="139"/>
      <c r="C60" s="38" t="s">
        <v>33</v>
      </c>
      <c r="D60" s="39">
        <f>D58+D58</f>
        <v>515.80577058409563</v>
      </c>
      <c r="E60" s="39">
        <f t="shared" ref="E60:K60" si="18">E59+E57</f>
        <v>257.90288529204781</v>
      </c>
      <c r="F60" s="39">
        <f t="shared" si="18"/>
        <v>171.93525686136519</v>
      </c>
      <c r="G60" s="39">
        <f t="shared" si="18"/>
        <v>257.90288529204781</v>
      </c>
      <c r="H60" s="39">
        <f t="shared" si="18"/>
        <v>137.54820548909217</v>
      </c>
      <c r="I60" s="39">
        <f t="shared" si="18"/>
        <v>103.16115411681912</v>
      </c>
      <c r="J60" s="39">
        <f t="shared" si="18"/>
        <v>103.16115411681912</v>
      </c>
      <c r="K60" s="39">
        <f t="shared" si="18"/>
        <v>171.93525686136519</v>
      </c>
    </row>
    <row r="61" spans="1:11" x14ac:dyDescent="0.2">
      <c r="A61" s="138"/>
      <c r="B61" s="139"/>
      <c r="C61" s="38" t="s">
        <v>34</v>
      </c>
      <c r="D61" s="39">
        <f>D59+D58</f>
        <v>644.75721323011953</v>
      </c>
      <c r="E61" s="39">
        <f t="shared" ref="E61:K61" si="19">E60+E57</f>
        <v>322.37860661505977</v>
      </c>
      <c r="F61" s="39">
        <f t="shared" si="19"/>
        <v>214.91907107670647</v>
      </c>
      <c r="G61" s="39">
        <f t="shared" si="19"/>
        <v>322.37860661505977</v>
      </c>
      <c r="H61" s="39">
        <f t="shared" si="19"/>
        <v>171.93525686136522</v>
      </c>
      <c r="I61" s="39">
        <f t="shared" si="19"/>
        <v>128.95144264602391</v>
      </c>
      <c r="J61" s="39">
        <f t="shared" si="19"/>
        <v>128.95144264602391</v>
      </c>
      <c r="K61" s="39">
        <f t="shared" si="19"/>
        <v>214.91907107670647</v>
      </c>
    </row>
    <row r="62" spans="1:11" x14ac:dyDescent="0.2">
      <c r="A62" s="138"/>
      <c r="B62" s="139"/>
      <c r="C62" s="38" t="s">
        <v>35</v>
      </c>
      <c r="D62" s="39">
        <f>D59+D59</f>
        <v>773.70865587614344</v>
      </c>
      <c r="E62" s="39">
        <f t="shared" ref="E62:K62" si="20">E61+E57</f>
        <v>386.85432793807172</v>
      </c>
      <c r="F62" s="39">
        <f t="shared" si="20"/>
        <v>257.90288529204776</v>
      </c>
      <c r="G62" s="39">
        <f t="shared" si="20"/>
        <v>386.85432793807172</v>
      </c>
      <c r="H62" s="39">
        <f t="shared" si="20"/>
        <v>206.32230823363827</v>
      </c>
      <c r="I62" s="39">
        <f t="shared" si="20"/>
        <v>154.74173117522869</v>
      </c>
      <c r="J62" s="39">
        <f t="shared" si="20"/>
        <v>154.74173117522869</v>
      </c>
      <c r="K62" s="39">
        <f t="shared" si="20"/>
        <v>257.90288529204776</v>
      </c>
    </row>
    <row r="63" spans="1:11" x14ac:dyDescent="0.2">
      <c r="A63" s="138"/>
      <c r="B63" s="139"/>
      <c r="C63" s="38" t="s">
        <v>36</v>
      </c>
      <c r="D63" s="39">
        <f>D59+D60</f>
        <v>902.66009852216735</v>
      </c>
      <c r="E63" s="39">
        <f t="shared" ref="E63:K63" si="21">E62+E57</f>
        <v>451.33004926108367</v>
      </c>
      <c r="F63" s="39">
        <f t="shared" si="21"/>
        <v>300.88669950738904</v>
      </c>
      <c r="G63" s="39">
        <f t="shared" si="21"/>
        <v>451.33004926108367</v>
      </c>
      <c r="H63" s="39">
        <f t="shared" si="21"/>
        <v>240.70935960591132</v>
      </c>
      <c r="I63" s="39">
        <f t="shared" si="21"/>
        <v>180.53201970443348</v>
      </c>
      <c r="J63" s="39">
        <f t="shared" si="21"/>
        <v>180.53201970443348</v>
      </c>
      <c r="K63" s="39">
        <f t="shared" si="21"/>
        <v>300.88669950738904</v>
      </c>
    </row>
    <row r="64" spans="1:11" x14ac:dyDescent="0.2">
      <c r="A64" s="138"/>
      <c r="B64" s="139"/>
      <c r="C64" s="38" t="s">
        <v>37</v>
      </c>
      <c r="D64" s="39">
        <f t="shared" ref="D64:K64" si="22">D63+D57</f>
        <v>1031.6115411681913</v>
      </c>
      <c r="E64" s="39">
        <f t="shared" si="22"/>
        <v>515.80577058409563</v>
      </c>
      <c r="F64" s="39">
        <f t="shared" si="22"/>
        <v>343.87051372273032</v>
      </c>
      <c r="G64" s="39">
        <f t="shared" si="22"/>
        <v>515.80577058409563</v>
      </c>
      <c r="H64" s="39">
        <f t="shared" si="22"/>
        <v>275.09641097818434</v>
      </c>
      <c r="I64" s="39">
        <f t="shared" si="22"/>
        <v>206.32230823363827</v>
      </c>
      <c r="J64" s="39">
        <f t="shared" si="22"/>
        <v>206.32230823363827</v>
      </c>
      <c r="K64" s="39">
        <f t="shared" si="22"/>
        <v>343.87051372273032</v>
      </c>
    </row>
    <row r="65" spans="1:11" x14ac:dyDescent="0.2">
      <c r="A65" s="138"/>
      <c r="B65" s="139"/>
      <c r="C65" s="38" t="s">
        <v>38</v>
      </c>
      <c r="D65" s="39">
        <f t="shared" ref="D65:K65" si="23">D64+D57</f>
        <v>1160.5629838142152</v>
      </c>
      <c r="E65" s="39">
        <f t="shared" si="23"/>
        <v>580.28149190710758</v>
      </c>
      <c r="F65" s="39">
        <f t="shared" si="23"/>
        <v>386.85432793807161</v>
      </c>
      <c r="G65" s="39">
        <f t="shared" si="23"/>
        <v>580.28149190710758</v>
      </c>
      <c r="H65" s="39">
        <f t="shared" si="23"/>
        <v>309.48346235045739</v>
      </c>
      <c r="I65" s="39">
        <f t="shared" si="23"/>
        <v>232.11259676284305</v>
      </c>
      <c r="J65" s="39">
        <f t="shared" si="23"/>
        <v>232.11259676284305</v>
      </c>
      <c r="K65" s="39">
        <f t="shared" si="23"/>
        <v>386.85432793807161</v>
      </c>
    </row>
    <row r="66" spans="1:11" x14ac:dyDescent="0.2">
      <c r="A66" s="138"/>
      <c r="B66" s="139"/>
      <c r="C66" s="38" t="s">
        <v>39</v>
      </c>
      <c r="D66" s="39">
        <f t="shared" ref="D66:K66" si="24">D65+D57</f>
        <v>1289.5144264602391</v>
      </c>
      <c r="E66" s="39">
        <f t="shared" si="24"/>
        <v>644.75721323011953</v>
      </c>
      <c r="F66" s="39">
        <f t="shared" si="24"/>
        <v>429.83814215341289</v>
      </c>
      <c r="G66" s="39">
        <f t="shared" si="24"/>
        <v>644.75721323011953</v>
      </c>
      <c r="H66" s="39">
        <f t="shared" si="24"/>
        <v>343.87051372273044</v>
      </c>
      <c r="I66" s="39">
        <f t="shared" si="24"/>
        <v>257.90288529204781</v>
      </c>
      <c r="J66" s="39">
        <f t="shared" si="24"/>
        <v>257.90288529204781</v>
      </c>
      <c r="K66" s="39">
        <f t="shared" si="24"/>
        <v>429.83814215341289</v>
      </c>
    </row>
    <row r="67" spans="1:11" x14ac:dyDescent="0.2">
      <c r="A67" s="138"/>
      <c r="B67" s="139"/>
      <c r="C67" s="38" t="s">
        <v>40</v>
      </c>
      <c r="D67" s="39">
        <f t="shared" ref="D67:K67" si="25">D66*2</f>
        <v>2579.0288529204781</v>
      </c>
      <c r="E67" s="39">
        <f t="shared" si="25"/>
        <v>1289.5144264602391</v>
      </c>
      <c r="F67" s="39">
        <f t="shared" si="25"/>
        <v>859.67628430682578</v>
      </c>
      <c r="G67" s="39">
        <f t="shared" si="25"/>
        <v>1289.5144264602391</v>
      </c>
      <c r="H67" s="39">
        <f t="shared" si="25"/>
        <v>687.74102744546087</v>
      </c>
      <c r="I67" s="39">
        <f t="shared" si="25"/>
        <v>515.80577058409563</v>
      </c>
      <c r="J67" s="39">
        <f t="shared" si="25"/>
        <v>515.80577058409563</v>
      </c>
      <c r="K67" s="39">
        <f t="shared" si="25"/>
        <v>859.67628430682578</v>
      </c>
    </row>
    <row r="68" spans="1:11" x14ac:dyDescent="0.2">
      <c r="A68" s="130"/>
      <c r="B68" s="106"/>
      <c r="C68" s="42" t="s">
        <v>41</v>
      </c>
      <c r="D68" s="39">
        <f t="shared" ref="D68:K68" si="26">D67+D66</f>
        <v>3868.5432793807172</v>
      </c>
      <c r="E68" s="39">
        <f t="shared" si="26"/>
        <v>1934.2716396903586</v>
      </c>
      <c r="F68" s="39">
        <f t="shared" si="26"/>
        <v>1289.5144264602386</v>
      </c>
      <c r="G68" s="39">
        <f t="shared" si="26"/>
        <v>1934.2716396903586</v>
      </c>
      <c r="H68" s="39">
        <f t="shared" si="26"/>
        <v>1031.6115411681913</v>
      </c>
      <c r="I68" s="39">
        <f t="shared" si="26"/>
        <v>773.70865587614344</v>
      </c>
      <c r="J68" s="39">
        <f t="shared" si="26"/>
        <v>773.70865587614344</v>
      </c>
      <c r="K68" s="39">
        <f t="shared" si="26"/>
        <v>1289.5144264602386</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Sierra Leone</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3" t="s">
        <v>117</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51.171207399215838</v>
      </c>
      <c r="F5" s="15">
        <f>E5*14</f>
        <v>716.39690358902169</v>
      </c>
      <c r="G5" s="16">
        <v>1</v>
      </c>
      <c r="H5" s="15">
        <f>F5*30</f>
        <v>21491.90710767065</v>
      </c>
      <c r="I5" s="17">
        <f>E26</f>
        <v>8596.7628430682616</v>
      </c>
      <c r="J5" s="18">
        <f>F26</f>
        <v>12895.14426460239</v>
      </c>
      <c r="K5" s="19"/>
    </row>
    <row r="6" spans="1:11" ht="13.2" x14ac:dyDescent="0.25">
      <c r="A6" s="151" t="s">
        <v>9</v>
      </c>
      <c r="B6" s="159">
        <f>D5*C6</f>
        <v>72.714285714285708</v>
      </c>
      <c r="C6" s="233">
        <f>B7/C7</f>
        <v>72.714285714285708</v>
      </c>
      <c r="D6" s="20" t="s">
        <v>10</v>
      </c>
      <c r="E6" s="21"/>
      <c r="F6" s="21"/>
      <c r="G6" s="22">
        <v>39706</v>
      </c>
      <c r="H6" s="23" t="s">
        <v>11</v>
      </c>
      <c r="I6" s="24" t="s">
        <v>12</v>
      </c>
      <c r="J6" s="24" t="s">
        <v>13</v>
      </c>
      <c r="K6" s="25"/>
    </row>
    <row r="7" spans="1:11" ht="14.4" x14ac:dyDescent="0.3">
      <c r="A7" s="162" t="s">
        <v>14</v>
      </c>
      <c r="B7" s="26">
        <v>1018</v>
      </c>
      <c r="C7" s="27">
        <v>14</v>
      </c>
      <c r="D7"/>
      <c r="E7" s="28"/>
      <c r="F7"/>
      <c r="G7" s="29">
        <v>1.421</v>
      </c>
      <c r="H7"/>
      <c r="I7" s="30"/>
      <c r="J7"/>
      <c r="K7" s="31"/>
    </row>
    <row r="8" spans="1:11" ht="13.8" thickBot="1" x14ac:dyDescent="0.3">
      <c r="A8" s="150" t="s">
        <v>15</v>
      </c>
      <c r="B8" s="32">
        <f>B7*C8</f>
        <v>30540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51.171207399215838</v>
      </c>
      <c r="E10" s="39">
        <f>D10/100*40</f>
        <v>20.468482959686334</v>
      </c>
      <c r="F10" s="153">
        <f>D10/100*60</f>
        <v>30.702724439529501</v>
      </c>
      <c r="G10" s="155" t="s">
        <v>25</v>
      </c>
      <c r="H10" s="144">
        <f>E10/100*35</f>
        <v>7.1639690358902168</v>
      </c>
      <c r="I10" s="39">
        <f>E10/100*10</f>
        <v>2.0468482959686334</v>
      </c>
      <c r="J10" s="39">
        <f>E10/100*10</f>
        <v>2.0468482959686334</v>
      </c>
      <c r="K10" s="39">
        <f>E10/100*45</f>
        <v>9.2108173318588502</v>
      </c>
    </row>
    <row r="11" spans="1:11" x14ac:dyDescent="0.2">
      <c r="B11" s="19"/>
      <c r="C11" s="149" t="s">
        <v>26</v>
      </c>
      <c r="D11" s="144">
        <f>D10*2</f>
        <v>102.34241479843168</v>
      </c>
      <c r="E11" s="39">
        <f>E10*2</f>
        <v>40.936965919372668</v>
      </c>
      <c r="F11" s="153">
        <f>F10*2</f>
        <v>61.405448879059001</v>
      </c>
      <c r="G11" s="155" t="s">
        <v>26</v>
      </c>
      <c r="H11" s="144">
        <f>H10*2</f>
        <v>14.327938071780434</v>
      </c>
      <c r="I11" s="39">
        <f>I10*2</f>
        <v>4.0936965919372668</v>
      </c>
      <c r="J11" s="39">
        <f>J10*2</f>
        <v>4.0936965919372668</v>
      </c>
      <c r="K11" s="39">
        <f>K10*2</f>
        <v>18.4216346637177</v>
      </c>
    </row>
    <row r="12" spans="1:11" ht="14.4" x14ac:dyDescent="0.3">
      <c r="A12" s="145"/>
      <c r="B12" s="19"/>
      <c r="C12" s="149" t="s">
        <v>27</v>
      </c>
      <c r="D12" s="144">
        <f>D10*3</f>
        <v>153.51362219764752</v>
      </c>
      <c r="E12" s="39">
        <f>E10*3</f>
        <v>61.405448879059001</v>
      </c>
      <c r="F12" s="153">
        <f>F10*3</f>
        <v>92.108173318588499</v>
      </c>
      <c r="G12" s="155" t="s">
        <v>27</v>
      </c>
      <c r="H12" s="144">
        <f>H10*3</f>
        <v>21.491907107670649</v>
      </c>
      <c r="I12" s="39">
        <f>I10*3</f>
        <v>6.1405448879059001</v>
      </c>
      <c r="J12" s="39">
        <f>J10*3</f>
        <v>6.1405448879059001</v>
      </c>
      <c r="K12" s="39">
        <f>K10*3</f>
        <v>27.632451995576552</v>
      </c>
    </row>
    <row r="13" spans="1:11" x14ac:dyDescent="0.2">
      <c r="B13" s="19"/>
      <c r="C13" s="149" t="s">
        <v>28</v>
      </c>
      <c r="D13" s="144">
        <f>D10*6</f>
        <v>307.02724439529504</v>
      </c>
      <c r="E13" s="39">
        <f>E10*6</f>
        <v>122.810897758118</v>
      </c>
      <c r="F13" s="153">
        <f>F10*6</f>
        <v>184.216346637177</v>
      </c>
      <c r="G13" s="155" t="s">
        <v>28</v>
      </c>
      <c r="H13" s="144">
        <f>H10*6</f>
        <v>42.983814215341297</v>
      </c>
      <c r="I13" s="39">
        <f>I10*6</f>
        <v>12.2810897758118</v>
      </c>
      <c r="J13" s="39">
        <f>J10*6</f>
        <v>12.2810897758118</v>
      </c>
      <c r="K13" s="39">
        <f>K10*6</f>
        <v>55.264903991153105</v>
      </c>
    </row>
    <row r="14" spans="1:11" x14ac:dyDescent="0.2">
      <c r="A14" s="157"/>
      <c r="B14" s="147"/>
      <c r="C14" s="149" t="s">
        <v>29</v>
      </c>
      <c r="D14" s="144">
        <f>D10*12</f>
        <v>614.05448879059009</v>
      </c>
      <c r="E14" s="39">
        <f>E10*12</f>
        <v>245.62179551623601</v>
      </c>
      <c r="F14" s="153">
        <f>F10*12</f>
        <v>368.43269327435399</v>
      </c>
      <c r="G14" s="155" t="s">
        <v>29</v>
      </c>
      <c r="H14" s="144">
        <f>H10*12</f>
        <v>85.967628430682595</v>
      </c>
      <c r="I14" s="39">
        <f>I10*12</f>
        <v>24.562179551623601</v>
      </c>
      <c r="J14" s="39">
        <f>J10*12</f>
        <v>24.562179551623601</v>
      </c>
      <c r="K14" s="39">
        <f>K10*12</f>
        <v>110.52980798230621</v>
      </c>
    </row>
    <row r="15" spans="1:11" x14ac:dyDescent="0.2">
      <c r="A15" s="157"/>
      <c r="B15" s="158"/>
      <c r="C15" s="160" t="s">
        <v>30</v>
      </c>
      <c r="D15" s="156">
        <f>D10*14</f>
        <v>716.39690358902169</v>
      </c>
      <c r="E15" s="41">
        <f>E10*14</f>
        <v>286.55876143560869</v>
      </c>
      <c r="F15" s="141">
        <f>F10*14</f>
        <v>429.838142153413</v>
      </c>
      <c r="G15" s="143" t="s">
        <v>30</v>
      </c>
      <c r="H15" s="156">
        <f>H10*14</f>
        <v>100.29556650246303</v>
      </c>
      <c r="I15" s="41">
        <f>I10*14</f>
        <v>28.655876143560867</v>
      </c>
      <c r="J15" s="41">
        <f>J10*14</f>
        <v>28.655876143560867</v>
      </c>
      <c r="K15" s="41">
        <f>K10*14</f>
        <v>128.95144264602391</v>
      </c>
    </row>
    <row r="16" spans="1:11" x14ac:dyDescent="0.2">
      <c r="A16" s="157"/>
      <c r="B16" s="146"/>
      <c r="C16" s="149" t="s">
        <v>31</v>
      </c>
      <c r="D16" s="144">
        <f>D15*2</f>
        <v>1432.7938071780434</v>
      </c>
      <c r="E16" s="39">
        <f>E15*2</f>
        <v>573.11752287121737</v>
      </c>
      <c r="F16" s="153">
        <f>F15*2</f>
        <v>859.67628430682601</v>
      </c>
      <c r="G16" s="155" t="s">
        <v>31</v>
      </c>
      <c r="H16" s="144">
        <f>H15*2</f>
        <v>200.59113300492606</v>
      </c>
      <c r="I16" s="39">
        <f>I15*2</f>
        <v>57.311752287121735</v>
      </c>
      <c r="J16" s="39">
        <f>J15*2</f>
        <v>57.311752287121735</v>
      </c>
      <c r="K16" s="39">
        <f>K15*2</f>
        <v>257.90288529204781</v>
      </c>
    </row>
    <row r="17" spans="1:11" x14ac:dyDescent="0.2">
      <c r="B17" s="19"/>
      <c r="C17" s="149" t="s">
        <v>32</v>
      </c>
      <c r="D17" s="144">
        <f>D16+D15</f>
        <v>2149.190710767065</v>
      </c>
      <c r="E17" s="39">
        <f>E16+E15</f>
        <v>859.67628430682612</v>
      </c>
      <c r="F17" s="153">
        <f>F16+F15</f>
        <v>1289.5144264602391</v>
      </c>
      <c r="G17" s="155" t="s">
        <v>32</v>
      </c>
      <c r="H17" s="144">
        <f>H16+H15</f>
        <v>300.8866995073891</v>
      </c>
      <c r="I17" s="39">
        <f>I16+I15</f>
        <v>85.967628430682595</v>
      </c>
      <c r="J17" s="39">
        <f>J16+J15</f>
        <v>85.967628430682595</v>
      </c>
      <c r="K17" s="39">
        <f>K16+K15</f>
        <v>386.85432793807172</v>
      </c>
    </row>
    <row r="18" spans="1:11" x14ac:dyDescent="0.2">
      <c r="A18" s="138"/>
      <c r="B18" s="19"/>
      <c r="C18" s="149" t="s">
        <v>33</v>
      </c>
      <c r="D18" s="144">
        <f>D16*2</f>
        <v>2865.5876143560868</v>
      </c>
      <c r="E18" s="39">
        <f>E16+E16</f>
        <v>1146.2350457424347</v>
      </c>
      <c r="F18" s="153">
        <f>F16+F16</f>
        <v>1719.352568613652</v>
      </c>
      <c r="G18" s="155" t="s">
        <v>33</v>
      </c>
      <c r="H18" s="144">
        <f>H16+H16</f>
        <v>401.18226600985213</v>
      </c>
      <c r="I18" s="39">
        <f>I16+I16</f>
        <v>114.62350457424347</v>
      </c>
      <c r="J18" s="39">
        <f>J16+J16</f>
        <v>114.62350457424347</v>
      </c>
      <c r="K18" s="39">
        <f>K16+K16</f>
        <v>515.80577058409563</v>
      </c>
    </row>
    <row r="19" spans="1:11" x14ac:dyDescent="0.2">
      <c r="A19" s="138"/>
      <c r="B19" s="19"/>
      <c r="C19" s="149" t="s">
        <v>34</v>
      </c>
      <c r="D19" s="144">
        <f>D17+D16</f>
        <v>3581.9845179451086</v>
      </c>
      <c r="E19" s="39">
        <f>E17+E16</f>
        <v>1432.7938071780436</v>
      </c>
      <c r="F19" s="153">
        <f>F16+F17</f>
        <v>2149.190710767065</v>
      </c>
      <c r="G19" s="155" t="s">
        <v>34</v>
      </c>
      <c r="H19" s="144">
        <f>H17+H16</f>
        <v>501.47783251231516</v>
      </c>
      <c r="I19" s="39">
        <f>I16+I17</f>
        <v>143.27938071780432</v>
      </c>
      <c r="J19" s="39">
        <f>J16+J17</f>
        <v>143.27938071780432</v>
      </c>
      <c r="K19" s="39">
        <f>K18+K15</f>
        <v>644.75721323011953</v>
      </c>
    </row>
    <row r="20" spans="1:11" x14ac:dyDescent="0.2">
      <c r="A20" s="138"/>
      <c r="B20" s="19"/>
      <c r="C20" s="149" t="s">
        <v>35</v>
      </c>
      <c r="D20" s="144">
        <f>D17*2</f>
        <v>4298.3814215341299</v>
      </c>
      <c r="E20" s="39">
        <f>E17+E17</f>
        <v>1719.3525686136522</v>
      </c>
      <c r="F20" s="153">
        <f>F17+F17</f>
        <v>2579.0288529204781</v>
      </c>
      <c r="G20" s="155" t="s">
        <v>35</v>
      </c>
      <c r="H20" s="144">
        <f>H17+H17</f>
        <v>601.77339901477819</v>
      </c>
      <c r="I20" s="39">
        <f>I17+I17</f>
        <v>171.93525686136519</v>
      </c>
      <c r="J20" s="39">
        <f>J17+J17</f>
        <v>171.93525686136519</v>
      </c>
      <c r="K20" s="39">
        <f>K19+K15</f>
        <v>773.70865587614344</v>
      </c>
    </row>
    <row r="21" spans="1:11" x14ac:dyDescent="0.2">
      <c r="A21" s="138"/>
      <c r="B21" s="19"/>
      <c r="C21" s="149" t="s">
        <v>36</v>
      </c>
      <c r="D21" s="144">
        <f>D18+D17</f>
        <v>5014.7783251231522</v>
      </c>
      <c r="E21" s="39">
        <f>E18+E17</f>
        <v>2005.9113300492609</v>
      </c>
      <c r="F21" s="153">
        <f>F18+F17</f>
        <v>3008.8669950738913</v>
      </c>
      <c r="G21" s="155" t="s">
        <v>36</v>
      </c>
      <c r="H21" s="144">
        <f>H17+H18</f>
        <v>702.06896551724117</v>
      </c>
      <c r="I21" s="39">
        <f>I18+I17</f>
        <v>200.59113300492606</v>
      </c>
      <c r="J21" s="39">
        <f>J18+J17</f>
        <v>200.59113300492606</v>
      </c>
      <c r="K21" s="39">
        <f>K20+K15</f>
        <v>902.66009852216735</v>
      </c>
    </row>
    <row r="22" spans="1:11" x14ac:dyDescent="0.2">
      <c r="A22" s="138"/>
      <c r="B22" s="19"/>
      <c r="C22" s="149" t="s">
        <v>37</v>
      </c>
      <c r="D22" s="144">
        <f>D18+D18</f>
        <v>5731.1752287121735</v>
      </c>
      <c r="E22" s="39">
        <f>E18+E18</f>
        <v>2292.4700914848695</v>
      </c>
      <c r="F22" s="153">
        <f>F18+F18</f>
        <v>3438.705137227304</v>
      </c>
      <c r="G22" s="155" t="s">
        <v>37</v>
      </c>
      <c r="H22" s="144">
        <f>H18+H18</f>
        <v>802.36453201970426</v>
      </c>
      <c r="I22" s="39">
        <f>I18+I18</f>
        <v>229.24700914848694</v>
      </c>
      <c r="J22" s="39">
        <f>J18+J18</f>
        <v>229.24700914848694</v>
      </c>
      <c r="K22" s="39">
        <f>K21+K15</f>
        <v>1031.6115411681913</v>
      </c>
    </row>
    <row r="23" spans="1:11" x14ac:dyDescent="0.2">
      <c r="A23" s="138"/>
      <c r="B23" s="19"/>
      <c r="C23" s="149" t="s">
        <v>38</v>
      </c>
      <c r="D23" s="144">
        <f>D18+D19</f>
        <v>6447.5721323011949</v>
      </c>
      <c r="E23" s="39">
        <f>E19+E18</f>
        <v>2579.0288529204781</v>
      </c>
      <c r="F23" s="153">
        <f>F19+F18</f>
        <v>3868.5432793807167</v>
      </c>
      <c r="G23" s="155" t="s">
        <v>38</v>
      </c>
      <c r="H23" s="144">
        <f>H18+H19</f>
        <v>902.66009852216735</v>
      </c>
      <c r="I23" s="39">
        <f>I19+I18</f>
        <v>257.90288529204781</v>
      </c>
      <c r="J23" s="39">
        <f>J19+J18</f>
        <v>257.90288529204781</v>
      </c>
      <c r="K23" s="39">
        <f>K22+K15</f>
        <v>1160.5629838142152</v>
      </c>
    </row>
    <row r="24" spans="1:11" x14ac:dyDescent="0.2">
      <c r="A24" s="138"/>
      <c r="B24" s="19"/>
      <c r="C24" s="149" t="s">
        <v>39</v>
      </c>
      <c r="D24" s="144">
        <f>D15*10</f>
        <v>7163.9690358902171</v>
      </c>
      <c r="E24" s="39">
        <f>E19+E19</f>
        <v>2865.5876143560872</v>
      </c>
      <c r="F24" s="153">
        <f>F19+F19</f>
        <v>4298.3814215341299</v>
      </c>
      <c r="G24" s="155" t="s">
        <v>39</v>
      </c>
      <c r="H24" s="144">
        <f>H19+H19</f>
        <v>1002.9556650246303</v>
      </c>
      <c r="I24" s="39">
        <f>I19+I19</f>
        <v>286.55876143560863</v>
      </c>
      <c r="J24" s="39">
        <f>J19+J19</f>
        <v>286.55876143560863</v>
      </c>
      <c r="K24" s="39">
        <f>K23+K15</f>
        <v>1289.5144264602391</v>
      </c>
    </row>
    <row r="25" spans="1:11" x14ac:dyDescent="0.2">
      <c r="A25" s="138"/>
      <c r="B25" s="19"/>
      <c r="C25" s="149" t="s">
        <v>40</v>
      </c>
      <c r="D25" s="144">
        <f>D24*2</f>
        <v>14327.938071780434</v>
      </c>
      <c r="E25" s="39">
        <f>E24*2</f>
        <v>5731.1752287121744</v>
      </c>
      <c r="F25" s="153">
        <f>F24*2</f>
        <v>8596.7628430682598</v>
      </c>
      <c r="G25" s="155" t="s">
        <v>40</v>
      </c>
      <c r="H25" s="144">
        <f>H24*2</f>
        <v>2005.9113300492606</v>
      </c>
      <c r="I25" s="39">
        <f>I24*2</f>
        <v>573.11752287121726</v>
      </c>
      <c r="J25" s="39">
        <f>J24*2</f>
        <v>573.11752287121726</v>
      </c>
      <c r="K25" s="39">
        <f>K24*2</f>
        <v>2579.0288529204781</v>
      </c>
    </row>
    <row r="26" spans="1:11" ht="10.8" thickBot="1" x14ac:dyDescent="0.25">
      <c r="A26" s="138"/>
      <c r="B26" s="25"/>
      <c r="C26" s="148" t="s">
        <v>41</v>
      </c>
      <c r="D26" s="144">
        <f>D25+D24</f>
        <v>21491.907107670653</v>
      </c>
      <c r="E26" s="39">
        <f>E25+E24</f>
        <v>8596.7628430682616</v>
      </c>
      <c r="F26" s="153">
        <f>F25+F24</f>
        <v>12895.14426460239</v>
      </c>
      <c r="G26" s="154" t="s">
        <v>41</v>
      </c>
      <c r="H26" s="144">
        <f>H25+H24</f>
        <v>3008.8669950738908</v>
      </c>
      <c r="I26" s="39">
        <f>I25+I24</f>
        <v>859.67628430682589</v>
      </c>
      <c r="J26" s="39">
        <f>J25+J24</f>
        <v>859.67628430682589</v>
      </c>
      <c r="K26" s="39">
        <f>K25+K24</f>
        <v>3868.5432793807172</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21491.907107670653</v>
      </c>
      <c r="D29" s="51">
        <f>C29/100*4</f>
        <v>859.67628430682612</v>
      </c>
      <c r="E29" s="51">
        <f>C29/100*5</f>
        <v>1074.5953553835327</v>
      </c>
      <c r="F29" s="51">
        <f>C29/100*6</f>
        <v>1289.5144264602391</v>
      </c>
      <c r="G29" s="51">
        <f>C29/100*7</f>
        <v>1504.4334975369457</v>
      </c>
      <c r="H29" s="51">
        <f>C29/100*8</f>
        <v>1719.3525686136522</v>
      </c>
      <c r="I29" s="51">
        <f>C29/100*9</f>
        <v>1934.2716396903588</v>
      </c>
      <c r="J29" s="51">
        <f>C29/100*10</f>
        <v>2149.1907107670654</v>
      </c>
      <c r="K29" s="52"/>
    </row>
    <row r="30" spans="1:11" x14ac:dyDescent="0.2">
      <c r="A30" s="19"/>
      <c r="B30" s="53" t="s">
        <v>45</v>
      </c>
      <c r="C30" s="54" t="s">
        <v>46</v>
      </c>
      <c r="D30" s="55">
        <f>D15</f>
        <v>716.39690358902169</v>
      </c>
      <c r="E30" s="55">
        <f>D15</f>
        <v>716.39690358902169</v>
      </c>
      <c r="F30" s="55">
        <f>D15</f>
        <v>716.39690358902169</v>
      </c>
      <c r="G30" s="55">
        <f>D15</f>
        <v>716.39690358902169</v>
      </c>
      <c r="H30" s="55">
        <f>D15</f>
        <v>716.39690358902169</v>
      </c>
      <c r="I30" s="55">
        <f>D15</f>
        <v>716.39690358902169</v>
      </c>
      <c r="J30" s="55">
        <f>D15</f>
        <v>716.39690358902169</v>
      </c>
      <c r="K30" s="52"/>
    </row>
    <row r="31" spans="1:11" x14ac:dyDescent="0.2">
      <c r="A31" s="19"/>
      <c r="B31" s="53" t="s">
        <v>47</v>
      </c>
      <c r="C31" s="56" t="s">
        <v>48</v>
      </c>
      <c r="D31" s="51">
        <f t="shared" ref="D31:J31" si="0">D29-D30</f>
        <v>143.27938071780443</v>
      </c>
      <c r="E31" s="51">
        <f t="shared" si="0"/>
        <v>358.19845179451102</v>
      </c>
      <c r="F31" s="51">
        <f t="shared" si="0"/>
        <v>573.11752287121737</v>
      </c>
      <c r="G31" s="51">
        <f t="shared" si="0"/>
        <v>788.03659394792396</v>
      </c>
      <c r="H31" s="51">
        <f t="shared" si="0"/>
        <v>1002.9556650246305</v>
      </c>
      <c r="I31" s="51">
        <f t="shared" si="0"/>
        <v>1217.874736101337</v>
      </c>
      <c r="J31" s="51">
        <f t="shared" si="0"/>
        <v>1432.7938071780436</v>
      </c>
      <c r="K31" s="52"/>
    </row>
    <row r="32" spans="1:11" ht="10.8" thickBot="1" x14ac:dyDescent="0.25">
      <c r="A32" s="19"/>
      <c r="B32" s="57"/>
      <c r="C32" s="453" t="s">
        <v>161</v>
      </c>
      <c r="D32" s="58">
        <f t="shared" ref="D32:J32" si="1">D31/100*10</f>
        <v>14.327938071780444</v>
      </c>
      <c r="E32" s="58">
        <f t="shared" si="1"/>
        <v>35.8198451794511</v>
      </c>
      <c r="F32" s="58">
        <f t="shared" si="1"/>
        <v>57.311752287121742</v>
      </c>
      <c r="G32" s="58">
        <f t="shared" si="1"/>
        <v>78.80365939479239</v>
      </c>
      <c r="H32" s="58">
        <f t="shared" si="1"/>
        <v>100.29556650246306</v>
      </c>
      <c r="I32" s="58">
        <f t="shared" si="1"/>
        <v>121.7874736101337</v>
      </c>
      <c r="J32" s="58">
        <f t="shared" si="1"/>
        <v>143.27938071780434</v>
      </c>
      <c r="K32" s="59"/>
    </row>
    <row r="33" spans="1:11" x14ac:dyDescent="0.2">
      <c r="A33" s="19"/>
      <c r="B33" s="60" t="s">
        <v>50</v>
      </c>
      <c r="C33" s="61" t="s">
        <v>51</v>
      </c>
      <c r="D33" s="62">
        <f t="shared" ref="D33:J36" si="2">D29*30</f>
        <v>25790.288529204783</v>
      </c>
      <c r="E33" s="62">
        <f t="shared" si="2"/>
        <v>32237.86066150598</v>
      </c>
      <c r="F33" s="62">
        <f t="shared" si="2"/>
        <v>38685.432793807173</v>
      </c>
      <c r="G33" s="62">
        <f t="shared" si="2"/>
        <v>45133.00492610837</v>
      </c>
      <c r="H33" s="62">
        <f t="shared" si="2"/>
        <v>51580.577058409566</v>
      </c>
      <c r="I33" s="62">
        <f t="shared" si="2"/>
        <v>58028.149190710763</v>
      </c>
      <c r="J33" s="63">
        <f t="shared" si="2"/>
        <v>64475.72132301196</v>
      </c>
      <c r="K33" s="64"/>
    </row>
    <row r="34" spans="1:11" x14ac:dyDescent="0.2">
      <c r="A34" s="19"/>
      <c r="B34" s="65" t="s">
        <v>50</v>
      </c>
      <c r="C34" s="66" t="s">
        <v>52</v>
      </c>
      <c r="D34" s="67">
        <f t="shared" si="2"/>
        <v>21491.90710767065</v>
      </c>
      <c r="E34" s="67">
        <f t="shared" si="2"/>
        <v>21491.90710767065</v>
      </c>
      <c r="F34" s="67">
        <f t="shared" si="2"/>
        <v>21491.90710767065</v>
      </c>
      <c r="G34" s="67">
        <f t="shared" si="2"/>
        <v>21491.90710767065</v>
      </c>
      <c r="H34" s="67">
        <f t="shared" si="2"/>
        <v>21491.90710767065</v>
      </c>
      <c r="I34" s="67">
        <f t="shared" si="2"/>
        <v>21491.90710767065</v>
      </c>
      <c r="J34" s="68">
        <f t="shared" si="2"/>
        <v>21491.90710767065</v>
      </c>
      <c r="K34" s="69"/>
    </row>
    <row r="35" spans="1:11" x14ac:dyDescent="0.2">
      <c r="A35" s="19"/>
      <c r="B35" s="70" t="s">
        <v>50</v>
      </c>
      <c r="C35" s="71" t="s">
        <v>53</v>
      </c>
      <c r="D35" s="72">
        <f t="shared" si="2"/>
        <v>4298.3814215341326</v>
      </c>
      <c r="E35" s="72">
        <f t="shared" si="2"/>
        <v>10745.95355383533</v>
      </c>
      <c r="F35" s="72">
        <f t="shared" si="2"/>
        <v>17193.52568613652</v>
      </c>
      <c r="G35" s="72">
        <f t="shared" si="2"/>
        <v>23641.09781843772</v>
      </c>
      <c r="H35" s="72">
        <f t="shared" si="2"/>
        <v>30088.669950738917</v>
      </c>
      <c r="I35" s="72">
        <f t="shared" si="2"/>
        <v>36536.24208304011</v>
      </c>
      <c r="J35" s="73">
        <f t="shared" si="2"/>
        <v>42983.814215341306</v>
      </c>
      <c r="K35" s="74"/>
    </row>
    <row r="36" spans="1:11" ht="10.8" thickBot="1" x14ac:dyDescent="0.25">
      <c r="A36" s="19"/>
      <c r="B36" s="75" t="s">
        <v>50</v>
      </c>
      <c r="C36" s="76" t="s">
        <v>49</v>
      </c>
      <c r="D36" s="77">
        <f t="shared" si="2"/>
        <v>429.83814215341334</v>
      </c>
      <c r="E36" s="77">
        <f t="shared" si="2"/>
        <v>1074.5953553835329</v>
      </c>
      <c r="F36" s="77">
        <f t="shared" si="2"/>
        <v>1719.3525686136522</v>
      </c>
      <c r="G36" s="77">
        <f t="shared" si="2"/>
        <v>2364.1097818437715</v>
      </c>
      <c r="H36" s="77">
        <f t="shared" si="2"/>
        <v>3008.8669950738918</v>
      </c>
      <c r="I36" s="77">
        <f t="shared" si="2"/>
        <v>3653.6242083040111</v>
      </c>
      <c r="J36" s="77">
        <f t="shared" si="2"/>
        <v>4298.3814215341299</v>
      </c>
      <c r="K36" s="78"/>
    </row>
    <row r="37" spans="1:11" x14ac:dyDescent="0.2">
      <c r="A37" s="6"/>
      <c r="B37" s="79"/>
      <c r="C37" s="80" t="s">
        <v>54</v>
      </c>
      <c r="D37" s="81">
        <f t="shared" ref="D37:J37" si="3">D31</f>
        <v>143.27938071780443</v>
      </c>
      <c r="E37" s="81">
        <f t="shared" si="3"/>
        <v>358.19845179451102</v>
      </c>
      <c r="F37" s="81">
        <f t="shared" si="3"/>
        <v>573.11752287121737</v>
      </c>
      <c r="G37" s="81">
        <f t="shared" si="3"/>
        <v>788.03659394792396</v>
      </c>
      <c r="H37" s="81">
        <f t="shared" si="3"/>
        <v>1002.9556650246305</v>
      </c>
      <c r="I37" s="81">
        <f t="shared" si="3"/>
        <v>1217.874736101337</v>
      </c>
      <c r="J37" s="81">
        <f t="shared" si="3"/>
        <v>1432.7938071780436</v>
      </c>
      <c r="K37" s="82"/>
    </row>
    <row r="38" spans="1:11" ht="11.4" x14ac:dyDescent="0.2">
      <c r="A38" s="11"/>
      <c r="B38" s="83"/>
      <c r="C38" s="84" t="s">
        <v>55</v>
      </c>
      <c r="D38" s="85">
        <f t="shared" ref="D38:J38" si="4">D37/100*20</f>
        <v>28.655876143560889</v>
      </c>
      <c r="E38" s="86">
        <f t="shared" si="4"/>
        <v>71.6396903589022</v>
      </c>
      <c r="F38" s="86">
        <f t="shared" si="4"/>
        <v>114.62350457424348</v>
      </c>
      <c r="G38" s="86">
        <f t="shared" si="4"/>
        <v>157.60731878958478</v>
      </c>
      <c r="H38" s="86">
        <f t="shared" si="4"/>
        <v>200.59113300492612</v>
      </c>
      <c r="I38" s="86">
        <f t="shared" si="4"/>
        <v>243.5749472202674</v>
      </c>
      <c r="J38" s="86">
        <f t="shared" si="4"/>
        <v>286.55876143560869</v>
      </c>
      <c r="K38" s="82"/>
    </row>
    <row r="39" spans="1:11" ht="13.2" x14ac:dyDescent="0.25">
      <c r="A39" s="19"/>
      <c r="B39" s="87"/>
      <c r="C39" s="88" t="s">
        <v>56</v>
      </c>
      <c r="D39" s="85">
        <f t="shared" ref="D39:J39" si="5">D37/100*40</f>
        <v>57.311752287121777</v>
      </c>
      <c r="E39" s="86">
        <f t="shared" si="5"/>
        <v>143.2793807178044</v>
      </c>
      <c r="F39" s="86">
        <f t="shared" si="5"/>
        <v>229.24700914848697</v>
      </c>
      <c r="G39" s="86">
        <f t="shared" si="5"/>
        <v>315.21463757916956</v>
      </c>
      <c r="H39" s="86">
        <f t="shared" si="5"/>
        <v>401.18226600985224</v>
      </c>
      <c r="I39" s="86">
        <f t="shared" si="5"/>
        <v>487.14989444053481</v>
      </c>
      <c r="J39" s="86">
        <f t="shared" si="5"/>
        <v>573.11752287121737</v>
      </c>
      <c r="K39" s="82"/>
    </row>
    <row r="40" spans="1:11" ht="11.4" x14ac:dyDescent="0.2">
      <c r="A40" s="19"/>
      <c r="B40" s="89"/>
      <c r="C40" s="84" t="s">
        <v>57</v>
      </c>
      <c r="D40" s="85">
        <f t="shared" ref="D40:J40" si="6">D37/100*40</f>
        <v>57.311752287121777</v>
      </c>
      <c r="E40" s="86">
        <f t="shared" si="6"/>
        <v>143.2793807178044</v>
      </c>
      <c r="F40" s="86">
        <f t="shared" si="6"/>
        <v>229.24700914848697</v>
      </c>
      <c r="G40" s="86">
        <f t="shared" si="6"/>
        <v>315.21463757916956</v>
      </c>
      <c r="H40" s="86">
        <f t="shared" si="6"/>
        <v>401.18226600985224</v>
      </c>
      <c r="I40" s="86">
        <f t="shared" si="6"/>
        <v>487.14989444053481</v>
      </c>
      <c r="J40" s="86">
        <f t="shared" si="6"/>
        <v>573.11752287121737</v>
      </c>
      <c r="K40" s="82"/>
    </row>
    <row r="41" spans="1:11" s="96" customFormat="1" ht="11.4" x14ac:dyDescent="0.2">
      <c r="A41" s="90"/>
      <c r="B41" s="91"/>
      <c r="C41" s="92" t="s">
        <v>58</v>
      </c>
      <c r="D41" s="93">
        <f>D37/100*4</f>
        <v>5.7311752287121775</v>
      </c>
      <c r="E41" s="94">
        <f>E37/100*5</f>
        <v>17.90992258972555</v>
      </c>
      <c r="F41" s="94">
        <f>F37/100*6</f>
        <v>34.387051372273042</v>
      </c>
      <c r="G41" s="94">
        <f>F37/100*7</f>
        <v>40.118226600985217</v>
      </c>
      <c r="H41" s="94">
        <f>F37/100*8</f>
        <v>45.849401829697392</v>
      </c>
      <c r="I41" s="94">
        <f>F37/100*9</f>
        <v>51.580577058409567</v>
      </c>
      <c r="J41" s="94">
        <f>F37/100*10</f>
        <v>57.311752287121742</v>
      </c>
      <c r="K41" s="95"/>
    </row>
    <row r="42" spans="1:11" ht="11.4" x14ac:dyDescent="0.2">
      <c r="A42" s="19"/>
      <c r="B42" s="89"/>
      <c r="C42" s="97" t="s">
        <v>59</v>
      </c>
      <c r="D42" s="98">
        <f t="shared" ref="D42:J42" si="7">D37+D41</f>
        <v>149.0105559465166</v>
      </c>
      <c r="E42" s="99">
        <f t="shared" si="7"/>
        <v>376.10837438423658</v>
      </c>
      <c r="F42" s="99">
        <f t="shared" si="7"/>
        <v>607.50457424349042</v>
      </c>
      <c r="G42" s="99">
        <f t="shared" si="7"/>
        <v>828.15482054890913</v>
      </c>
      <c r="H42" s="99">
        <f t="shared" si="7"/>
        <v>1048.8050668543278</v>
      </c>
      <c r="I42" s="99">
        <f t="shared" si="7"/>
        <v>1269.4553131597465</v>
      </c>
      <c r="J42" s="99">
        <f t="shared" si="7"/>
        <v>1490.1055594651652</v>
      </c>
      <c r="K42" s="100"/>
    </row>
    <row r="43" spans="1:11" ht="11.4" x14ac:dyDescent="0.2">
      <c r="A43" s="19"/>
      <c r="B43" s="101"/>
      <c r="C43" s="102" t="s">
        <v>60</v>
      </c>
      <c r="D43" s="103">
        <f>D35*D28</f>
        <v>171.9352568613653</v>
      </c>
      <c r="E43" s="103">
        <f t="shared" ref="E43:J43" si="8">E35*E28</f>
        <v>537.29767769176658</v>
      </c>
      <c r="F43" s="103">
        <f t="shared" si="8"/>
        <v>1031.6115411681913</v>
      </c>
      <c r="G43" s="103">
        <f t="shared" si="8"/>
        <v>1654.8768472906406</v>
      </c>
      <c r="H43" s="103">
        <f t="shared" si="8"/>
        <v>2407.0935960591132</v>
      </c>
      <c r="I43" s="103">
        <f t="shared" si="8"/>
        <v>3288.2617874736097</v>
      </c>
      <c r="J43" s="103">
        <f t="shared" si="8"/>
        <v>4298.3814215341308</v>
      </c>
      <c r="K43" s="104"/>
    </row>
    <row r="44" spans="1:11" ht="11.4" x14ac:dyDescent="0.2">
      <c r="A44" s="19"/>
      <c r="B44" s="101"/>
      <c r="C44" s="102" t="s">
        <v>61</v>
      </c>
      <c r="D44" s="105">
        <f>D35+D43</f>
        <v>4470.3166783954975</v>
      </c>
      <c r="E44" s="105">
        <f t="shared" ref="E44:J44" si="9">E35+E43</f>
        <v>11283.251231527096</v>
      </c>
      <c r="F44" s="105">
        <f t="shared" si="9"/>
        <v>18225.137227304709</v>
      </c>
      <c r="G44" s="105">
        <f t="shared" si="9"/>
        <v>25295.974665728361</v>
      </c>
      <c r="H44" s="105">
        <f t="shared" si="9"/>
        <v>32495.763546798029</v>
      </c>
      <c r="I44" s="105">
        <f t="shared" si="9"/>
        <v>39824.503870513719</v>
      </c>
      <c r="J44" s="105">
        <f t="shared" si="9"/>
        <v>47282.19563687544</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51.171207399215838</v>
      </c>
      <c r="F46" s="114">
        <f>E46*C7</f>
        <v>716.39690358902169</v>
      </c>
      <c r="G46" s="115"/>
      <c r="H46" s="114">
        <f>F46*C8</f>
        <v>21491.90710767065</v>
      </c>
      <c r="I46" s="116">
        <f>E26</f>
        <v>8596.7628430682616</v>
      </c>
      <c r="J46" s="117">
        <f>F26</f>
        <v>12895.14426460239</v>
      </c>
      <c r="K46" s="19"/>
    </row>
    <row r="47" spans="1:11" ht="13.8" thickBot="1" x14ac:dyDescent="0.3">
      <c r="A47" s="118" t="str">
        <f t="shared" ref="A47:B49" si="10">A6</f>
        <v>Per Month /US$</v>
      </c>
      <c r="B47" s="119">
        <f t="shared" si="10"/>
        <v>72.714285714285708</v>
      </c>
      <c r="C47" s="27">
        <v>1</v>
      </c>
      <c r="D47" s="120"/>
      <c r="E47" s="121"/>
      <c r="F47" s="121"/>
      <c r="G47" s="122"/>
      <c r="H47" s="123" t="s">
        <v>11</v>
      </c>
      <c r="I47" s="124" t="s">
        <v>20</v>
      </c>
      <c r="J47" s="124" t="s">
        <v>13</v>
      </c>
      <c r="K47" s="25"/>
    </row>
    <row r="48" spans="1:11" ht="13.8" thickBot="1" x14ac:dyDescent="0.3">
      <c r="A48" s="118" t="str">
        <f t="shared" si="10"/>
        <v>Per Year /US$</v>
      </c>
      <c r="B48" s="119">
        <f t="shared" si="10"/>
        <v>1018</v>
      </c>
      <c r="C48" s="27">
        <v>14</v>
      </c>
      <c r="D48" s="125"/>
      <c r="E48" s="126"/>
      <c r="F48" s="126"/>
      <c r="G48" s="126"/>
      <c r="H48" s="127"/>
      <c r="I48" s="127"/>
      <c r="J48" s="127"/>
      <c r="K48" s="44"/>
    </row>
    <row r="49" spans="1:11" ht="13.8" thickBot="1" x14ac:dyDescent="0.3">
      <c r="A49" s="118" t="str">
        <f t="shared" si="10"/>
        <v>Per 30 Years /US$</v>
      </c>
      <c r="B49" s="119">
        <f t="shared" si="10"/>
        <v>30540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30.702724439529501</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9.2108173318588502</v>
      </c>
      <c r="E52" s="39">
        <f>F10/100*15</f>
        <v>4.6054086659294251</v>
      </c>
      <c r="F52" s="39">
        <f>F10/100*10</f>
        <v>3.0702724439529501</v>
      </c>
      <c r="G52" s="39">
        <f>F10/100*15</f>
        <v>4.6054086659294251</v>
      </c>
      <c r="H52" s="39">
        <f>F10/100*8</f>
        <v>2.45621795516236</v>
      </c>
      <c r="I52" s="39">
        <f>F10/100*6</f>
        <v>1.8421634663717699</v>
      </c>
      <c r="J52" s="39">
        <f>F10/100*6</f>
        <v>1.8421634663717699</v>
      </c>
      <c r="K52" s="39">
        <f>F10/100*10</f>
        <v>3.0702724439529501</v>
      </c>
    </row>
    <row r="53" spans="1:11" x14ac:dyDescent="0.2">
      <c r="A53" s="138"/>
      <c r="B53" s="139"/>
      <c r="C53" s="38" t="s">
        <v>26</v>
      </c>
      <c r="D53" s="39">
        <f t="shared" ref="D53:K53" si="11">D52*2</f>
        <v>18.4216346637177</v>
      </c>
      <c r="E53" s="39">
        <f t="shared" si="11"/>
        <v>9.2108173318588502</v>
      </c>
      <c r="F53" s="39">
        <f t="shared" si="11"/>
        <v>6.1405448879059001</v>
      </c>
      <c r="G53" s="39">
        <f t="shared" si="11"/>
        <v>9.2108173318588502</v>
      </c>
      <c r="H53" s="39">
        <f t="shared" si="11"/>
        <v>4.9124359103247199</v>
      </c>
      <c r="I53" s="39">
        <f t="shared" si="11"/>
        <v>3.6843269327435397</v>
      </c>
      <c r="J53" s="39">
        <f t="shared" si="11"/>
        <v>3.6843269327435397</v>
      </c>
      <c r="K53" s="39">
        <f t="shared" si="11"/>
        <v>6.1405448879059001</v>
      </c>
    </row>
    <row r="54" spans="1:11" x14ac:dyDescent="0.2">
      <c r="A54" s="138"/>
      <c r="B54" s="139"/>
      <c r="C54" s="38" t="s">
        <v>27</v>
      </c>
      <c r="D54" s="39">
        <f t="shared" ref="D54:K54" si="12">D52*3</f>
        <v>27.632451995576552</v>
      </c>
      <c r="E54" s="39">
        <f t="shared" si="12"/>
        <v>13.816225997788276</v>
      </c>
      <c r="F54" s="39">
        <f t="shared" si="12"/>
        <v>9.2108173318588502</v>
      </c>
      <c r="G54" s="39">
        <f t="shared" si="12"/>
        <v>13.816225997788276</v>
      </c>
      <c r="H54" s="39">
        <f t="shared" si="12"/>
        <v>7.3686538654870795</v>
      </c>
      <c r="I54" s="39">
        <f t="shared" si="12"/>
        <v>5.5264903991153096</v>
      </c>
      <c r="J54" s="39">
        <f t="shared" si="12"/>
        <v>5.5264903991153096</v>
      </c>
      <c r="K54" s="39">
        <f t="shared" si="12"/>
        <v>9.2108173318588502</v>
      </c>
    </row>
    <row r="55" spans="1:11" x14ac:dyDescent="0.2">
      <c r="A55" s="138"/>
      <c r="B55" s="139"/>
      <c r="C55" s="38" t="s">
        <v>28</v>
      </c>
      <c r="D55" s="39">
        <f t="shared" ref="D55:K55" si="13">D52*6</f>
        <v>55.264903991153105</v>
      </c>
      <c r="E55" s="39">
        <f t="shared" si="13"/>
        <v>27.632451995576552</v>
      </c>
      <c r="F55" s="39">
        <f t="shared" si="13"/>
        <v>18.4216346637177</v>
      </c>
      <c r="G55" s="39">
        <f t="shared" si="13"/>
        <v>27.632451995576552</v>
      </c>
      <c r="H55" s="39">
        <f t="shared" si="13"/>
        <v>14.737307730974159</v>
      </c>
      <c r="I55" s="39">
        <f t="shared" si="13"/>
        <v>11.052980798230619</v>
      </c>
      <c r="J55" s="39">
        <f t="shared" si="13"/>
        <v>11.052980798230619</v>
      </c>
      <c r="K55" s="39">
        <f t="shared" si="13"/>
        <v>18.4216346637177</v>
      </c>
    </row>
    <row r="56" spans="1:11" x14ac:dyDescent="0.2">
      <c r="A56" s="138"/>
      <c r="B56" s="139"/>
      <c r="C56" s="38" t="s">
        <v>29</v>
      </c>
      <c r="D56" s="39">
        <f t="shared" ref="D56:K56" si="14">D52*12</f>
        <v>110.52980798230621</v>
      </c>
      <c r="E56" s="39">
        <f t="shared" si="14"/>
        <v>55.264903991153105</v>
      </c>
      <c r="F56" s="39">
        <f t="shared" si="14"/>
        <v>36.843269327435401</v>
      </c>
      <c r="G56" s="39">
        <f t="shared" si="14"/>
        <v>55.264903991153105</v>
      </c>
      <c r="H56" s="39">
        <f t="shared" si="14"/>
        <v>29.474615461948318</v>
      </c>
      <c r="I56" s="39">
        <f t="shared" si="14"/>
        <v>22.105961596461238</v>
      </c>
      <c r="J56" s="39">
        <f t="shared" si="14"/>
        <v>22.105961596461238</v>
      </c>
      <c r="K56" s="39">
        <f t="shared" si="14"/>
        <v>36.843269327435401</v>
      </c>
    </row>
    <row r="57" spans="1:11" x14ac:dyDescent="0.2">
      <c r="A57" s="138"/>
      <c r="B57" s="139"/>
      <c r="C57" s="40" t="s">
        <v>30</v>
      </c>
      <c r="D57" s="140">
        <f t="shared" ref="D57:K57" si="15">D52*14</f>
        <v>128.95144264602391</v>
      </c>
      <c r="E57" s="140">
        <f t="shared" si="15"/>
        <v>64.475721323011953</v>
      </c>
      <c r="F57" s="140">
        <f t="shared" si="15"/>
        <v>42.983814215341297</v>
      </c>
      <c r="G57" s="140">
        <f t="shared" si="15"/>
        <v>64.475721323011953</v>
      </c>
      <c r="H57" s="140">
        <f t="shared" si="15"/>
        <v>34.387051372273042</v>
      </c>
      <c r="I57" s="140">
        <f t="shared" si="15"/>
        <v>25.79028852920478</v>
      </c>
      <c r="J57" s="140">
        <f t="shared" si="15"/>
        <v>25.79028852920478</v>
      </c>
      <c r="K57" s="140">
        <f t="shared" si="15"/>
        <v>42.983814215341297</v>
      </c>
    </row>
    <row r="58" spans="1:11" x14ac:dyDescent="0.2">
      <c r="A58" s="138"/>
      <c r="B58" s="139"/>
      <c r="C58" s="38" t="s">
        <v>31</v>
      </c>
      <c r="D58" s="39">
        <f t="shared" ref="D58:K58" si="16">D57*2</f>
        <v>257.90288529204781</v>
      </c>
      <c r="E58" s="39">
        <f t="shared" si="16"/>
        <v>128.95144264602391</v>
      </c>
      <c r="F58" s="39">
        <f t="shared" si="16"/>
        <v>85.967628430682595</v>
      </c>
      <c r="G58" s="39">
        <f t="shared" si="16"/>
        <v>128.95144264602391</v>
      </c>
      <c r="H58" s="39">
        <f t="shared" si="16"/>
        <v>68.774102744546084</v>
      </c>
      <c r="I58" s="39">
        <f t="shared" si="16"/>
        <v>51.58057705840956</v>
      </c>
      <c r="J58" s="39">
        <f t="shared" si="16"/>
        <v>51.58057705840956</v>
      </c>
      <c r="K58" s="39">
        <f t="shared" si="16"/>
        <v>85.967628430682595</v>
      </c>
    </row>
    <row r="59" spans="1:11" x14ac:dyDescent="0.2">
      <c r="A59" s="138"/>
      <c r="B59" s="139"/>
      <c r="C59" s="38" t="s">
        <v>32</v>
      </c>
      <c r="D59" s="39">
        <f t="shared" ref="D59:K59" si="17">D58+D57</f>
        <v>386.85432793807172</v>
      </c>
      <c r="E59" s="39">
        <f t="shared" si="17"/>
        <v>193.42716396903586</v>
      </c>
      <c r="F59" s="39">
        <f t="shared" si="17"/>
        <v>128.95144264602391</v>
      </c>
      <c r="G59" s="39">
        <f t="shared" si="17"/>
        <v>193.42716396903586</v>
      </c>
      <c r="H59" s="39">
        <f t="shared" si="17"/>
        <v>103.16115411681912</v>
      </c>
      <c r="I59" s="39">
        <f t="shared" si="17"/>
        <v>77.370865587614333</v>
      </c>
      <c r="J59" s="39">
        <f t="shared" si="17"/>
        <v>77.370865587614333</v>
      </c>
      <c r="K59" s="39">
        <f t="shared" si="17"/>
        <v>128.95144264602391</v>
      </c>
    </row>
    <row r="60" spans="1:11" x14ac:dyDescent="0.2">
      <c r="A60" s="138"/>
      <c r="B60" s="139"/>
      <c r="C60" s="38" t="s">
        <v>33</v>
      </c>
      <c r="D60" s="39">
        <f>D58+D58</f>
        <v>515.80577058409563</v>
      </c>
      <c r="E60" s="39">
        <f t="shared" ref="E60:K60" si="18">E59+E57</f>
        <v>257.90288529204781</v>
      </c>
      <c r="F60" s="39">
        <f t="shared" si="18"/>
        <v>171.93525686136519</v>
      </c>
      <c r="G60" s="39">
        <f t="shared" si="18"/>
        <v>257.90288529204781</v>
      </c>
      <c r="H60" s="39">
        <f t="shared" si="18"/>
        <v>137.54820548909217</v>
      </c>
      <c r="I60" s="39">
        <f t="shared" si="18"/>
        <v>103.16115411681912</v>
      </c>
      <c r="J60" s="39">
        <f t="shared" si="18"/>
        <v>103.16115411681912</v>
      </c>
      <c r="K60" s="39">
        <f t="shared" si="18"/>
        <v>171.93525686136519</v>
      </c>
    </row>
    <row r="61" spans="1:11" x14ac:dyDescent="0.2">
      <c r="A61" s="138"/>
      <c r="B61" s="139"/>
      <c r="C61" s="38" t="s">
        <v>34</v>
      </c>
      <c r="D61" s="39">
        <f>D59+D58</f>
        <v>644.75721323011953</v>
      </c>
      <c r="E61" s="39">
        <f t="shared" ref="E61:K61" si="19">E60+E57</f>
        <v>322.37860661505977</v>
      </c>
      <c r="F61" s="39">
        <f t="shared" si="19"/>
        <v>214.91907107670647</v>
      </c>
      <c r="G61" s="39">
        <f t="shared" si="19"/>
        <v>322.37860661505977</v>
      </c>
      <c r="H61" s="39">
        <f t="shared" si="19"/>
        <v>171.93525686136522</v>
      </c>
      <c r="I61" s="39">
        <f t="shared" si="19"/>
        <v>128.95144264602391</v>
      </c>
      <c r="J61" s="39">
        <f t="shared" si="19"/>
        <v>128.95144264602391</v>
      </c>
      <c r="K61" s="39">
        <f t="shared" si="19"/>
        <v>214.91907107670647</v>
      </c>
    </row>
    <row r="62" spans="1:11" x14ac:dyDescent="0.2">
      <c r="A62" s="138"/>
      <c r="B62" s="139"/>
      <c r="C62" s="38" t="s">
        <v>35</v>
      </c>
      <c r="D62" s="39">
        <f>D59+D59</f>
        <v>773.70865587614344</v>
      </c>
      <c r="E62" s="39">
        <f t="shared" ref="E62:K62" si="20">E61+E57</f>
        <v>386.85432793807172</v>
      </c>
      <c r="F62" s="39">
        <f t="shared" si="20"/>
        <v>257.90288529204776</v>
      </c>
      <c r="G62" s="39">
        <f t="shared" si="20"/>
        <v>386.85432793807172</v>
      </c>
      <c r="H62" s="39">
        <f t="shared" si="20"/>
        <v>206.32230823363827</v>
      </c>
      <c r="I62" s="39">
        <f t="shared" si="20"/>
        <v>154.74173117522869</v>
      </c>
      <c r="J62" s="39">
        <f t="shared" si="20"/>
        <v>154.74173117522869</v>
      </c>
      <c r="K62" s="39">
        <f t="shared" si="20"/>
        <v>257.90288529204776</v>
      </c>
    </row>
    <row r="63" spans="1:11" x14ac:dyDescent="0.2">
      <c r="A63" s="138"/>
      <c r="B63" s="139"/>
      <c r="C63" s="38" t="s">
        <v>36</v>
      </c>
      <c r="D63" s="39">
        <f>D59+D60</f>
        <v>902.66009852216735</v>
      </c>
      <c r="E63" s="39">
        <f t="shared" ref="E63:K63" si="21">E62+E57</f>
        <v>451.33004926108367</v>
      </c>
      <c r="F63" s="39">
        <f t="shared" si="21"/>
        <v>300.88669950738904</v>
      </c>
      <c r="G63" s="39">
        <f t="shared" si="21"/>
        <v>451.33004926108367</v>
      </c>
      <c r="H63" s="39">
        <f t="shared" si="21"/>
        <v>240.70935960591132</v>
      </c>
      <c r="I63" s="39">
        <f t="shared" si="21"/>
        <v>180.53201970443348</v>
      </c>
      <c r="J63" s="39">
        <f t="shared" si="21"/>
        <v>180.53201970443348</v>
      </c>
      <c r="K63" s="39">
        <f t="shared" si="21"/>
        <v>300.88669950738904</v>
      </c>
    </row>
    <row r="64" spans="1:11" x14ac:dyDescent="0.2">
      <c r="A64" s="138"/>
      <c r="B64" s="139"/>
      <c r="C64" s="38" t="s">
        <v>37</v>
      </c>
      <c r="D64" s="39">
        <f t="shared" ref="D64:K64" si="22">D63+D57</f>
        <v>1031.6115411681913</v>
      </c>
      <c r="E64" s="39">
        <f t="shared" si="22"/>
        <v>515.80577058409563</v>
      </c>
      <c r="F64" s="39">
        <f t="shared" si="22"/>
        <v>343.87051372273032</v>
      </c>
      <c r="G64" s="39">
        <f t="shared" si="22"/>
        <v>515.80577058409563</v>
      </c>
      <c r="H64" s="39">
        <f t="shared" si="22"/>
        <v>275.09641097818434</v>
      </c>
      <c r="I64" s="39">
        <f t="shared" si="22"/>
        <v>206.32230823363827</v>
      </c>
      <c r="J64" s="39">
        <f t="shared" si="22"/>
        <v>206.32230823363827</v>
      </c>
      <c r="K64" s="39">
        <f t="shared" si="22"/>
        <v>343.87051372273032</v>
      </c>
    </row>
    <row r="65" spans="1:11" x14ac:dyDescent="0.2">
      <c r="A65" s="138"/>
      <c r="B65" s="139"/>
      <c r="C65" s="38" t="s">
        <v>38</v>
      </c>
      <c r="D65" s="39">
        <f t="shared" ref="D65:K65" si="23">D64+D57</f>
        <v>1160.5629838142152</v>
      </c>
      <c r="E65" s="39">
        <f t="shared" si="23"/>
        <v>580.28149190710758</v>
      </c>
      <c r="F65" s="39">
        <f t="shared" si="23"/>
        <v>386.85432793807161</v>
      </c>
      <c r="G65" s="39">
        <f t="shared" si="23"/>
        <v>580.28149190710758</v>
      </c>
      <c r="H65" s="39">
        <f t="shared" si="23"/>
        <v>309.48346235045739</v>
      </c>
      <c r="I65" s="39">
        <f t="shared" si="23"/>
        <v>232.11259676284305</v>
      </c>
      <c r="J65" s="39">
        <f t="shared" si="23"/>
        <v>232.11259676284305</v>
      </c>
      <c r="K65" s="39">
        <f t="shared" si="23"/>
        <v>386.85432793807161</v>
      </c>
    </row>
    <row r="66" spans="1:11" x14ac:dyDescent="0.2">
      <c r="A66" s="138"/>
      <c r="B66" s="139"/>
      <c r="C66" s="38" t="s">
        <v>39</v>
      </c>
      <c r="D66" s="39">
        <f t="shared" ref="D66:K66" si="24">D65+D57</f>
        <v>1289.5144264602391</v>
      </c>
      <c r="E66" s="39">
        <f t="shared" si="24"/>
        <v>644.75721323011953</v>
      </c>
      <c r="F66" s="39">
        <f t="shared" si="24"/>
        <v>429.83814215341289</v>
      </c>
      <c r="G66" s="39">
        <f t="shared" si="24"/>
        <v>644.75721323011953</v>
      </c>
      <c r="H66" s="39">
        <f t="shared" si="24"/>
        <v>343.87051372273044</v>
      </c>
      <c r="I66" s="39">
        <f t="shared" si="24"/>
        <v>257.90288529204781</v>
      </c>
      <c r="J66" s="39">
        <f t="shared" si="24"/>
        <v>257.90288529204781</v>
      </c>
      <c r="K66" s="39">
        <f t="shared" si="24"/>
        <v>429.83814215341289</v>
      </c>
    </row>
    <row r="67" spans="1:11" x14ac:dyDescent="0.2">
      <c r="A67" s="138"/>
      <c r="B67" s="139"/>
      <c r="C67" s="38" t="s">
        <v>40</v>
      </c>
      <c r="D67" s="39">
        <f t="shared" ref="D67:K67" si="25">D66*2</f>
        <v>2579.0288529204781</v>
      </c>
      <c r="E67" s="39">
        <f t="shared" si="25"/>
        <v>1289.5144264602391</v>
      </c>
      <c r="F67" s="39">
        <f t="shared" si="25"/>
        <v>859.67628430682578</v>
      </c>
      <c r="G67" s="39">
        <f t="shared" si="25"/>
        <v>1289.5144264602391</v>
      </c>
      <c r="H67" s="39">
        <f t="shared" si="25"/>
        <v>687.74102744546087</v>
      </c>
      <c r="I67" s="39">
        <f t="shared" si="25"/>
        <v>515.80577058409563</v>
      </c>
      <c r="J67" s="39">
        <f t="shared" si="25"/>
        <v>515.80577058409563</v>
      </c>
      <c r="K67" s="39">
        <f t="shared" si="25"/>
        <v>859.67628430682578</v>
      </c>
    </row>
    <row r="68" spans="1:11" x14ac:dyDescent="0.2">
      <c r="A68" s="130"/>
      <c r="B68" s="106"/>
      <c r="C68" s="42" t="s">
        <v>41</v>
      </c>
      <c r="D68" s="39">
        <f t="shared" ref="D68:K68" si="26">D67+D66</f>
        <v>3868.5432793807172</v>
      </c>
      <c r="E68" s="39">
        <f t="shared" si="26"/>
        <v>1934.2716396903586</v>
      </c>
      <c r="F68" s="39">
        <f t="shared" si="26"/>
        <v>1289.5144264602386</v>
      </c>
      <c r="G68" s="39">
        <f t="shared" si="26"/>
        <v>1934.2716396903586</v>
      </c>
      <c r="H68" s="39">
        <f t="shared" si="26"/>
        <v>1031.6115411681913</v>
      </c>
      <c r="I68" s="39">
        <f t="shared" si="26"/>
        <v>773.70865587614344</v>
      </c>
      <c r="J68" s="39">
        <f t="shared" si="26"/>
        <v>773.70865587614344</v>
      </c>
      <c r="K68" s="39">
        <f t="shared" si="26"/>
        <v>1289.5144264602386</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115"/>
  <sheetViews>
    <sheetView topLeftCell="A3" workbookViewId="0">
      <selection activeCell="C32" sqref="C32"/>
    </sheetView>
  </sheetViews>
  <sheetFormatPr defaultColWidth="9" defaultRowHeight="10.199999999999999" x14ac:dyDescent="0.2"/>
  <cols>
    <col min="1" max="1" width="28.332031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Democratic Republic of the Congo</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4.4" x14ac:dyDescent="0.3">
      <c r="A4" s="192" t="s">
        <v>118</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48.104956268221578</v>
      </c>
      <c r="F5" s="15">
        <f>E5*14</f>
        <v>673.46938775510205</v>
      </c>
      <c r="G5" s="16">
        <v>1</v>
      </c>
      <c r="H5" s="15">
        <f>F5*30</f>
        <v>20204.081632653062</v>
      </c>
      <c r="I5" s="17">
        <f>E26</f>
        <v>8081.6326530612259</v>
      </c>
      <c r="J5" s="18">
        <f>F26</f>
        <v>12122.448979591836</v>
      </c>
      <c r="K5" s="19"/>
    </row>
    <row r="6" spans="1:11" ht="13.2" x14ac:dyDescent="0.25">
      <c r="A6" s="151" t="s">
        <v>9</v>
      </c>
      <c r="B6" s="159">
        <f>D5*C6</f>
        <v>68.357142857142861</v>
      </c>
      <c r="C6" s="233">
        <f>B7/C7</f>
        <v>68.357142857142861</v>
      </c>
      <c r="D6" s="20" t="s">
        <v>10</v>
      </c>
      <c r="E6" s="21"/>
      <c r="F6" s="21"/>
      <c r="G6" s="22">
        <v>39706</v>
      </c>
      <c r="H6" s="23" t="s">
        <v>11</v>
      </c>
      <c r="I6" s="24" t="s">
        <v>12</v>
      </c>
      <c r="J6" s="24" t="s">
        <v>13</v>
      </c>
      <c r="K6" s="25"/>
    </row>
    <row r="7" spans="1:11" ht="14.4" x14ac:dyDescent="0.3">
      <c r="A7" s="162" t="s">
        <v>14</v>
      </c>
      <c r="B7" s="26">
        <v>957</v>
      </c>
      <c r="C7" s="27">
        <v>14</v>
      </c>
      <c r="D7"/>
      <c r="E7" s="28"/>
      <c r="F7"/>
      <c r="G7" s="29">
        <v>1.421</v>
      </c>
      <c r="H7"/>
      <c r="I7" s="30"/>
      <c r="J7"/>
      <c r="K7" s="31"/>
    </row>
    <row r="8" spans="1:11" ht="13.8" thickBot="1" x14ac:dyDescent="0.3">
      <c r="A8" s="150" t="s">
        <v>15</v>
      </c>
      <c r="B8" s="32">
        <f>B7*C8</f>
        <v>28710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48.104956268221578</v>
      </c>
      <c r="E10" s="39">
        <f>D10/100*40</f>
        <v>19.241982507288633</v>
      </c>
      <c r="F10" s="153">
        <f>D10/100*60</f>
        <v>28.862973760932945</v>
      </c>
      <c r="G10" s="155" t="s">
        <v>25</v>
      </c>
      <c r="H10" s="144">
        <f>E10/100*35</f>
        <v>6.7346938775510212</v>
      </c>
      <c r="I10" s="39">
        <f>E10/100*10</f>
        <v>1.9241982507288633</v>
      </c>
      <c r="J10" s="39">
        <f>E10/100*10</f>
        <v>1.9241982507288633</v>
      </c>
      <c r="K10" s="39">
        <f>E10/100*45</f>
        <v>8.6588921282798843</v>
      </c>
    </row>
    <row r="11" spans="1:11" x14ac:dyDescent="0.2">
      <c r="B11" s="19"/>
      <c r="C11" s="149" t="s">
        <v>26</v>
      </c>
      <c r="D11" s="144">
        <f>D10*2</f>
        <v>96.209912536443156</v>
      </c>
      <c r="E11" s="39">
        <f>E10*2</f>
        <v>38.483965014577265</v>
      </c>
      <c r="F11" s="153">
        <f>F10*2</f>
        <v>57.725947521865891</v>
      </c>
      <c r="G11" s="155" t="s">
        <v>26</v>
      </c>
      <c r="H11" s="144">
        <f>H10*2</f>
        <v>13.469387755102042</v>
      </c>
      <c r="I11" s="39">
        <f>I10*2</f>
        <v>3.8483965014577266</v>
      </c>
      <c r="J11" s="39">
        <f>J10*2</f>
        <v>3.8483965014577266</v>
      </c>
      <c r="K11" s="39">
        <f>K10*2</f>
        <v>17.317784256559769</v>
      </c>
    </row>
    <row r="12" spans="1:11" ht="14.4" x14ac:dyDescent="0.3">
      <c r="A12" s="145"/>
      <c r="B12" s="19"/>
      <c r="C12" s="149" t="s">
        <v>27</v>
      </c>
      <c r="D12" s="144">
        <f>D10*3</f>
        <v>144.31486880466474</v>
      </c>
      <c r="E12" s="39">
        <f>E10*3</f>
        <v>57.725947521865898</v>
      </c>
      <c r="F12" s="153">
        <f>F10*3</f>
        <v>86.588921282798836</v>
      </c>
      <c r="G12" s="155" t="s">
        <v>27</v>
      </c>
      <c r="H12" s="144">
        <f>H10*3</f>
        <v>20.204081632653065</v>
      </c>
      <c r="I12" s="39">
        <f>I10*3</f>
        <v>5.7725947521865901</v>
      </c>
      <c r="J12" s="39">
        <f>J10*3</f>
        <v>5.7725947521865901</v>
      </c>
      <c r="K12" s="39">
        <f>K10*3</f>
        <v>25.976676384839653</v>
      </c>
    </row>
    <row r="13" spans="1:11" x14ac:dyDescent="0.2">
      <c r="B13" s="19"/>
      <c r="C13" s="149" t="s">
        <v>28</v>
      </c>
      <c r="D13" s="144">
        <f>D10*6</f>
        <v>288.62973760932948</v>
      </c>
      <c r="E13" s="39">
        <f>E10*6</f>
        <v>115.4518950437318</v>
      </c>
      <c r="F13" s="153">
        <f>F10*6</f>
        <v>173.17784256559767</v>
      </c>
      <c r="G13" s="155" t="s">
        <v>28</v>
      </c>
      <c r="H13" s="144">
        <f>H10*6</f>
        <v>40.408163265306129</v>
      </c>
      <c r="I13" s="39">
        <f>I10*6</f>
        <v>11.54518950437318</v>
      </c>
      <c r="J13" s="39">
        <f>J10*6</f>
        <v>11.54518950437318</v>
      </c>
      <c r="K13" s="39">
        <f>K10*6</f>
        <v>51.953352769679306</v>
      </c>
    </row>
    <row r="14" spans="1:11" x14ac:dyDescent="0.2">
      <c r="A14" s="157"/>
      <c r="B14" s="147"/>
      <c r="C14" s="149" t="s">
        <v>29</v>
      </c>
      <c r="D14" s="144">
        <f>D10*12</f>
        <v>577.25947521865896</v>
      </c>
      <c r="E14" s="39">
        <f>E10*12</f>
        <v>230.90379008746359</v>
      </c>
      <c r="F14" s="153">
        <f>F10*12</f>
        <v>346.35568513119534</v>
      </c>
      <c r="G14" s="155" t="s">
        <v>29</v>
      </c>
      <c r="H14" s="144">
        <f>H10*12</f>
        <v>80.816326530612258</v>
      </c>
      <c r="I14" s="39">
        <f>I10*12</f>
        <v>23.090379008746361</v>
      </c>
      <c r="J14" s="39">
        <f>J10*12</f>
        <v>23.090379008746361</v>
      </c>
      <c r="K14" s="39">
        <f>K10*12</f>
        <v>103.90670553935861</v>
      </c>
    </row>
    <row r="15" spans="1:11" x14ac:dyDescent="0.2">
      <c r="A15" s="157"/>
      <c r="B15" s="158"/>
      <c r="C15" s="160" t="s">
        <v>30</v>
      </c>
      <c r="D15" s="156">
        <f>D10*14</f>
        <v>673.46938775510205</v>
      </c>
      <c r="E15" s="41">
        <f>E10*14</f>
        <v>269.38775510204084</v>
      </c>
      <c r="F15" s="141">
        <f>F10*14</f>
        <v>404.08163265306121</v>
      </c>
      <c r="G15" s="143" t="s">
        <v>30</v>
      </c>
      <c r="H15" s="156">
        <f>H10*14</f>
        <v>94.285714285714292</v>
      </c>
      <c r="I15" s="41">
        <f>I10*14</f>
        <v>26.938775510204085</v>
      </c>
      <c r="J15" s="41">
        <f>J10*14</f>
        <v>26.938775510204085</v>
      </c>
      <c r="K15" s="41">
        <f>K10*14</f>
        <v>121.22448979591837</v>
      </c>
    </row>
    <row r="16" spans="1:11" x14ac:dyDescent="0.2">
      <c r="A16" s="157"/>
      <c r="B16" s="146"/>
      <c r="C16" s="149" t="s">
        <v>31</v>
      </c>
      <c r="D16" s="144">
        <f>D15*2</f>
        <v>1346.9387755102041</v>
      </c>
      <c r="E16" s="39">
        <f>E15*2</f>
        <v>538.77551020408168</v>
      </c>
      <c r="F16" s="153">
        <f>F15*2</f>
        <v>808.16326530612241</v>
      </c>
      <c r="G16" s="155" t="s">
        <v>31</v>
      </c>
      <c r="H16" s="144">
        <f>H15*2</f>
        <v>188.57142857142858</v>
      </c>
      <c r="I16" s="39">
        <f>I15*2</f>
        <v>53.87755102040817</v>
      </c>
      <c r="J16" s="39">
        <f>J15*2</f>
        <v>53.87755102040817</v>
      </c>
      <c r="K16" s="39">
        <f>K15*2</f>
        <v>242.44897959183675</v>
      </c>
    </row>
    <row r="17" spans="1:11" x14ac:dyDescent="0.2">
      <c r="B17" s="19"/>
      <c r="C17" s="149" t="s">
        <v>32</v>
      </c>
      <c r="D17" s="144">
        <f>D16+D15</f>
        <v>2020.408163265306</v>
      </c>
      <c r="E17" s="39">
        <f>E16+E15</f>
        <v>808.16326530612253</v>
      </c>
      <c r="F17" s="153">
        <f>F16+F15</f>
        <v>1212.2448979591836</v>
      </c>
      <c r="G17" s="155" t="s">
        <v>32</v>
      </c>
      <c r="H17" s="144">
        <f>H16+H15</f>
        <v>282.85714285714289</v>
      </c>
      <c r="I17" s="39">
        <f>I16+I15</f>
        <v>80.816326530612258</v>
      </c>
      <c r="J17" s="39">
        <f>J16+J15</f>
        <v>80.816326530612258</v>
      </c>
      <c r="K17" s="39">
        <f>K16+K15</f>
        <v>363.67346938775512</v>
      </c>
    </row>
    <row r="18" spans="1:11" x14ac:dyDescent="0.2">
      <c r="A18" s="138"/>
      <c r="B18" s="19"/>
      <c r="C18" s="149" t="s">
        <v>33</v>
      </c>
      <c r="D18" s="144">
        <f>D16*2</f>
        <v>2693.8775510204082</v>
      </c>
      <c r="E18" s="39">
        <f>E16+E16</f>
        <v>1077.5510204081634</v>
      </c>
      <c r="F18" s="153">
        <f>F16+F16</f>
        <v>1616.3265306122448</v>
      </c>
      <c r="G18" s="155" t="s">
        <v>33</v>
      </c>
      <c r="H18" s="144">
        <f>H16+H16</f>
        <v>377.14285714285717</v>
      </c>
      <c r="I18" s="39">
        <f>I16+I16</f>
        <v>107.75510204081634</v>
      </c>
      <c r="J18" s="39">
        <f>J16+J16</f>
        <v>107.75510204081634</v>
      </c>
      <c r="K18" s="39">
        <f>K16+K16</f>
        <v>484.89795918367349</v>
      </c>
    </row>
    <row r="19" spans="1:11" x14ac:dyDescent="0.2">
      <c r="A19" s="138"/>
      <c r="B19" s="19"/>
      <c r="C19" s="149" t="s">
        <v>34</v>
      </c>
      <c r="D19" s="144">
        <f>D17+D16</f>
        <v>3367.3469387755104</v>
      </c>
      <c r="E19" s="39">
        <f>E17+E16</f>
        <v>1346.9387755102043</v>
      </c>
      <c r="F19" s="153">
        <f>F16+F17</f>
        <v>2020.408163265306</v>
      </c>
      <c r="G19" s="155" t="s">
        <v>34</v>
      </c>
      <c r="H19" s="144">
        <f>H17+H16</f>
        <v>471.42857142857144</v>
      </c>
      <c r="I19" s="39">
        <f>I16+I17</f>
        <v>134.69387755102042</v>
      </c>
      <c r="J19" s="39">
        <f>J16+J17</f>
        <v>134.69387755102042</v>
      </c>
      <c r="K19" s="39">
        <f>K18+K15</f>
        <v>606.12244897959181</v>
      </c>
    </row>
    <row r="20" spans="1:11" x14ac:dyDescent="0.2">
      <c r="A20" s="138"/>
      <c r="B20" s="19"/>
      <c r="C20" s="149" t="s">
        <v>35</v>
      </c>
      <c r="D20" s="144">
        <f>D17*2</f>
        <v>4040.8163265306121</v>
      </c>
      <c r="E20" s="39">
        <f>E17+E17</f>
        <v>1616.3265306122451</v>
      </c>
      <c r="F20" s="153">
        <f>F17+F17</f>
        <v>2424.4897959183672</v>
      </c>
      <c r="G20" s="155" t="s">
        <v>35</v>
      </c>
      <c r="H20" s="144">
        <f>H17+H17</f>
        <v>565.71428571428578</v>
      </c>
      <c r="I20" s="39">
        <f>I17+I17</f>
        <v>161.63265306122452</v>
      </c>
      <c r="J20" s="39">
        <f>J17+J17</f>
        <v>161.63265306122452</v>
      </c>
      <c r="K20" s="39">
        <f>K19+K15</f>
        <v>727.34693877551013</v>
      </c>
    </row>
    <row r="21" spans="1:11" x14ac:dyDescent="0.2">
      <c r="A21" s="138"/>
      <c r="B21" s="19"/>
      <c r="C21" s="149" t="s">
        <v>36</v>
      </c>
      <c r="D21" s="144">
        <f>D18+D17</f>
        <v>4714.2857142857138</v>
      </c>
      <c r="E21" s="39">
        <f>E18+E17</f>
        <v>1885.7142857142858</v>
      </c>
      <c r="F21" s="153">
        <f>F18+F17</f>
        <v>2828.5714285714284</v>
      </c>
      <c r="G21" s="155" t="s">
        <v>36</v>
      </c>
      <c r="H21" s="144">
        <f>H17+H18</f>
        <v>660</v>
      </c>
      <c r="I21" s="39">
        <f>I18+I17</f>
        <v>188.57142857142861</v>
      </c>
      <c r="J21" s="39">
        <f>J18+J17</f>
        <v>188.57142857142861</v>
      </c>
      <c r="K21" s="39">
        <f>K20+K15</f>
        <v>848.57142857142844</v>
      </c>
    </row>
    <row r="22" spans="1:11" x14ac:dyDescent="0.2">
      <c r="A22" s="138"/>
      <c r="B22" s="19"/>
      <c r="C22" s="149" t="s">
        <v>37</v>
      </c>
      <c r="D22" s="144">
        <f>D18+D18</f>
        <v>5387.7551020408164</v>
      </c>
      <c r="E22" s="39">
        <f>E18+E18</f>
        <v>2155.1020408163267</v>
      </c>
      <c r="F22" s="153">
        <f>F18+F18</f>
        <v>3232.6530612244896</v>
      </c>
      <c r="G22" s="155" t="s">
        <v>37</v>
      </c>
      <c r="H22" s="144">
        <f>H18+H18</f>
        <v>754.28571428571433</v>
      </c>
      <c r="I22" s="39">
        <f>I18+I18</f>
        <v>215.51020408163268</v>
      </c>
      <c r="J22" s="39">
        <f>J18+J18</f>
        <v>215.51020408163268</v>
      </c>
      <c r="K22" s="39">
        <f>K21+K15</f>
        <v>969.79591836734676</v>
      </c>
    </row>
    <row r="23" spans="1:11" x14ac:dyDescent="0.2">
      <c r="A23" s="138"/>
      <c r="B23" s="19"/>
      <c r="C23" s="149" t="s">
        <v>38</v>
      </c>
      <c r="D23" s="144">
        <f>D18+D19</f>
        <v>6061.224489795919</v>
      </c>
      <c r="E23" s="39">
        <f>E19+E18</f>
        <v>2424.4897959183677</v>
      </c>
      <c r="F23" s="153">
        <f>F19+F18</f>
        <v>3636.7346938775509</v>
      </c>
      <c r="G23" s="155" t="s">
        <v>38</v>
      </c>
      <c r="H23" s="144">
        <f>H18+H19</f>
        <v>848.57142857142867</v>
      </c>
      <c r="I23" s="39">
        <f>I19+I18</f>
        <v>242.44897959183675</v>
      </c>
      <c r="J23" s="39">
        <f>J19+J18</f>
        <v>242.44897959183675</v>
      </c>
      <c r="K23" s="39">
        <f>K22+K15</f>
        <v>1091.0204081632651</v>
      </c>
    </row>
    <row r="24" spans="1:11" x14ac:dyDescent="0.2">
      <c r="A24" s="138"/>
      <c r="B24" s="19"/>
      <c r="C24" s="149" t="s">
        <v>39</v>
      </c>
      <c r="D24" s="144">
        <f>D15*10</f>
        <v>6734.6938775510207</v>
      </c>
      <c r="E24" s="39">
        <f>E19+E19</f>
        <v>2693.8775510204086</v>
      </c>
      <c r="F24" s="153">
        <f>F19+F19</f>
        <v>4040.8163265306121</v>
      </c>
      <c r="G24" s="155" t="s">
        <v>39</v>
      </c>
      <c r="H24" s="144">
        <f>H19+H19</f>
        <v>942.85714285714289</v>
      </c>
      <c r="I24" s="39">
        <f>I19+I19</f>
        <v>269.38775510204084</v>
      </c>
      <c r="J24" s="39">
        <f>J19+J19</f>
        <v>269.38775510204084</v>
      </c>
      <c r="K24" s="39">
        <f>K23+K15</f>
        <v>1212.2448979591834</v>
      </c>
    </row>
    <row r="25" spans="1:11" x14ac:dyDescent="0.2">
      <c r="A25" s="138"/>
      <c r="B25" s="19"/>
      <c r="C25" s="149" t="s">
        <v>40</v>
      </c>
      <c r="D25" s="144">
        <f>D24*2</f>
        <v>13469.387755102041</v>
      </c>
      <c r="E25" s="39">
        <f>E24*2</f>
        <v>5387.7551020408173</v>
      </c>
      <c r="F25" s="153">
        <f>F24*2</f>
        <v>8081.6326530612241</v>
      </c>
      <c r="G25" s="155" t="s">
        <v>40</v>
      </c>
      <c r="H25" s="144">
        <f>H24*2</f>
        <v>1885.7142857142858</v>
      </c>
      <c r="I25" s="39">
        <f>I24*2</f>
        <v>538.77551020408168</v>
      </c>
      <c r="J25" s="39">
        <f>J24*2</f>
        <v>538.77551020408168</v>
      </c>
      <c r="K25" s="39">
        <f>K24*2</f>
        <v>2424.4897959183668</v>
      </c>
    </row>
    <row r="26" spans="1:11" ht="10.8" thickBot="1" x14ac:dyDescent="0.25">
      <c r="A26" s="138"/>
      <c r="B26" s="25"/>
      <c r="C26" s="148" t="s">
        <v>41</v>
      </c>
      <c r="D26" s="144">
        <f>D25+D24</f>
        <v>20204.081632653062</v>
      </c>
      <c r="E26" s="39">
        <f>E25+E24</f>
        <v>8081.6326530612259</v>
      </c>
      <c r="F26" s="153">
        <f>F25+F24</f>
        <v>12122.448979591836</v>
      </c>
      <c r="G26" s="154" t="s">
        <v>41</v>
      </c>
      <c r="H26" s="144">
        <f>H25+H24</f>
        <v>2828.5714285714284</v>
      </c>
      <c r="I26" s="39">
        <f>I25+I24</f>
        <v>808.16326530612253</v>
      </c>
      <c r="J26" s="39">
        <f>J25+J24</f>
        <v>808.16326530612253</v>
      </c>
      <c r="K26" s="39">
        <f>K25+K24</f>
        <v>3636.7346938775499</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20204.081632653062</v>
      </c>
      <c r="D29" s="51">
        <f>C29/100*4</f>
        <v>808.16326530612253</v>
      </c>
      <c r="E29" s="51">
        <f>C29/100*5</f>
        <v>1010.2040816326531</v>
      </c>
      <c r="F29" s="51">
        <f>C29/100*6</f>
        <v>1212.2448979591838</v>
      </c>
      <c r="G29" s="51">
        <f>C29/100*7</f>
        <v>1414.2857142857144</v>
      </c>
      <c r="H29" s="51">
        <f>C29/100*8</f>
        <v>1616.3265306122451</v>
      </c>
      <c r="I29" s="51">
        <f>C29/100*9</f>
        <v>1818.3673469387757</v>
      </c>
      <c r="J29" s="51">
        <f>C29/100*10</f>
        <v>2020.4081632653063</v>
      </c>
      <c r="K29" s="52"/>
    </row>
    <row r="30" spans="1:11" x14ac:dyDescent="0.2">
      <c r="A30" s="19"/>
      <c r="B30" s="53" t="s">
        <v>45</v>
      </c>
      <c r="C30" s="54" t="s">
        <v>46</v>
      </c>
      <c r="D30" s="55">
        <f>D15</f>
        <v>673.46938775510205</v>
      </c>
      <c r="E30" s="55">
        <f>D15</f>
        <v>673.46938775510205</v>
      </c>
      <c r="F30" s="55">
        <f>D15</f>
        <v>673.46938775510205</v>
      </c>
      <c r="G30" s="55">
        <f>D15</f>
        <v>673.46938775510205</v>
      </c>
      <c r="H30" s="55">
        <f>D15</f>
        <v>673.46938775510205</v>
      </c>
      <c r="I30" s="55">
        <f>D15</f>
        <v>673.46938775510205</v>
      </c>
      <c r="J30" s="55">
        <f>D15</f>
        <v>673.46938775510205</v>
      </c>
      <c r="K30" s="52"/>
    </row>
    <row r="31" spans="1:11" x14ac:dyDescent="0.2">
      <c r="A31" s="19"/>
      <c r="B31" s="53" t="s">
        <v>47</v>
      </c>
      <c r="C31" s="56" t="s">
        <v>48</v>
      </c>
      <c r="D31" s="51">
        <f t="shared" ref="D31:J31" si="0">D29-D30</f>
        <v>134.69387755102048</v>
      </c>
      <c r="E31" s="51">
        <f t="shared" si="0"/>
        <v>336.73469387755108</v>
      </c>
      <c r="F31" s="51">
        <f t="shared" si="0"/>
        <v>538.7755102040818</v>
      </c>
      <c r="G31" s="51">
        <f t="shared" si="0"/>
        <v>740.8163265306124</v>
      </c>
      <c r="H31" s="51">
        <f t="shared" si="0"/>
        <v>942.857142857143</v>
      </c>
      <c r="I31" s="51">
        <f t="shared" si="0"/>
        <v>1144.8979591836737</v>
      </c>
      <c r="J31" s="51">
        <f t="shared" si="0"/>
        <v>1346.9387755102043</v>
      </c>
      <c r="K31" s="52"/>
    </row>
    <row r="32" spans="1:11" ht="10.8" thickBot="1" x14ac:dyDescent="0.25">
      <c r="A32" s="19"/>
      <c r="B32" s="57"/>
      <c r="C32" s="453" t="s">
        <v>161</v>
      </c>
      <c r="D32" s="58">
        <f t="shared" ref="D32:J32" si="1">D31/100*10</f>
        <v>13.469387755102048</v>
      </c>
      <c r="E32" s="58">
        <f t="shared" si="1"/>
        <v>33.673469387755105</v>
      </c>
      <c r="F32" s="58">
        <f t="shared" si="1"/>
        <v>53.877551020408177</v>
      </c>
      <c r="G32" s="58">
        <f t="shared" si="1"/>
        <v>74.081632653061234</v>
      </c>
      <c r="H32" s="58">
        <f t="shared" si="1"/>
        <v>94.285714285714306</v>
      </c>
      <c r="I32" s="58">
        <f t="shared" si="1"/>
        <v>114.48979591836738</v>
      </c>
      <c r="J32" s="58">
        <f t="shared" si="1"/>
        <v>134.69387755102042</v>
      </c>
      <c r="K32" s="59"/>
    </row>
    <row r="33" spans="1:11" x14ac:dyDescent="0.2">
      <c r="A33" s="19"/>
      <c r="B33" s="60" t="s">
        <v>50</v>
      </c>
      <c r="C33" s="61" t="s">
        <v>51</v>
      </c>
      <c r="D33" s="62">
        <f t="shared" ref="D33:J36" si="2">D29*30</f>
        <v>24244.897959183676</v>
      </c>
      <c r="E33" s="62">
        <f t="shared" si="2"/>
        <v>30306.122448979593</v>
      </c>
      <c r="F33" s="62">
        <f t="shared" si="2"/>
        <v>36367.346938775518</v>
      </c>
      <c r="G33" s="62">
        <f t="shared" si="2"/>
        <v>42428.571428571435</v>
      </c>
      <c r="H33" s="62">
        <f t="shared" si="2"/>
        <v>48489.795918367352</v>
      </c>
      <c r="I33" s="62">
        <f t="shared" si="2"/>
        <v>54551.020408163269</v>
      </c>
      <c r="J33" s="63">
        <f t="shared" si="2"/>
        <v>60612.244897959186</v>
      </c>
      <c r="K33" s="64"/>
    </row>
    <row r="34" spans="1:11" x14ac:dyDescent="0.2">
      <c r="A34" s="19"/>
      <c r="B34" s="65" t="s">
        <v>50</v>
      </c>
      <c r="C34" s="66" t="s">
        <v>52</v>
      </c>
      <c r="D34" s="67">
        <f t="shared" si="2"/>
        <v>20204.081632653062</v>
      </c>
      <c r="E34" s="67">
        <f t="shared" si="2"/>
        <v>20204.081632653062</v>
      </c>
      <c r="F34" s="67">
        <f t="shared" si="2"/>
        <v>20204.081632653062</v>
      </c>
      <c r="G34" s="67">
        <f t="shared" si="2"/>
        <v>20204.081632653062</v>
      </c>
      <c r="H34" s="67">
        <f t="shared" si="2"/>
        <v>20204.081632653062</v>
      </c>
      <c r="I34" s="67">
        <f t="shared" si="2"/>
        <v>20204.081632653062</v>
      </c>
      <c r="J34" s="68">
        <f t="shared" si="2"/>
        <v>20204.081632653062</v>
      </c>
      <c r="K34" s="69"/>
    </row>
    <row r="35" spans="1:11" x14ac:dyDescent="0.2">
      <c r="A35" s="19"/>
      <c r="B35" s="70" t="s">
        <v>50</v>
      </c>
      <c r="C35" s="71" t="s">
        <v>53</v>
      </c>
      <c r="D35" s="72">
        <f t="shared" si="2"/>
        <v>4040.8163265306143</v>
      </c>
      <c r="E35" s="72">
        <f t="shared" si="2"/>
        <v>10102.040816326533</v>
      </c>
      <c r="F35" s="72">
        <f t="shared" si="2"/>
        <v>16163.265306122454</v>
      </c>
      <c r="G35" s="72">
        <f t="shared" si="2"/>
        <v>22224.489795918373</v>
      </c>
      <c r="H35" s="72">
        <f t="shared" si="2"/>
        <v>28285.71428571429</v>
      </c>
      <c r="I35" s="72">
        <f t="shared" si="2"/>
        <v>34346.938775510214</v>
      </c>
      <c r="J35" s="73">
        <f t="shared" si="2"/>
        <v>40408.163265306132</v>
      </c>
      <c r="K35" s="74"/>
    </row>
    <row r="36" spans="1:11" ht="10.8" thickBot="1" x14ac:dyDescent="0.25">
      <c r="A36" s="19"/>
      <c r="B36" s="75" t="s">
        <v>50</v>
      </c>
      <c r="C36" s="76" t="s">
        <v>49</v>
      </c>
      <c r="D36" s="77">
        <f t="shared" si="2"/>
        <v>404.08163265306143</v>
      </c>
      <c r="E36" s="77">
        <f t="shared" si="2"/>
        <v>1010.2040816326531</v>
      </c>
      <c r="F36" s="77">
        <f t="shared" si="2"/>
        <v>1616.3265306122453</v>
      </c>
      <c r="G36" s="77">
        <f t="shared" si="2"/>
        <v>2222.4489795918371</v>
      </c>
      <c r="H36" s="77">
        <f t="shared" si="2"/>
        <v>2828.5714285714294</v>
      </c>
      <c r="I36" s="77">
        <f t="shared" si="2"/>
        <v>3434.6938775510212</v>
      </c>
      <c r="J36" s="77">
        <f t="shared" si="2"/>
        <v>4040.8163265306125</v>
      </c>
      <c r="K36" s="78"/>
    </row>
    <row r="37" spans="1:11" x14ac:dyDescent="0.2">
      <c r="A37" s="6"/>
      <c r="B37" s="79"/>
      <c r="C37" s="80" t="s">
        <v>54</v>
      </c>
      <c r="D37" s="81">
        <f t="shared" ref="D37:J37" si="3">D31</f>
        <v>134.69387755102048</v>
      </c>
      <c r="E37" s="81">
        <f t="shared" si="3"/>
        <v>336.73469387755108</v>
      </c>
      <c r="F37" s="81">
        <f t="shared" si="3"/>
        <v>538.7755102040818</v>
      </c>
      <c r="G37" s="81">
        <f t="shared" si="3"/>
        <v>740.8163265306124</v>
      </c>
      <c r="H37" s="81">
        <f t="shared" si="3"/>
        <v>942.857142857143</v>
      </c>
      <c r="I37" s="81">
        <f t="shared" si="3"/>
        <v>1144.8979591836737</v>
      </c>
      <c r="J37" s="81">
        <f t="shared" si="3"/>
        <v>1346.9387755102043</v>
      </c>
      <c r="K37" s="82"/>
    </row>
    <row r="38" spans="1:11" ht="11.4" x14ac:dyDescent="0.2">
      <c r="A38" s="11"/>
      <c r="B38" s="83"/>
      <c r="C38" s="84" t="s">
        <v>55</v>
      </c>
      <c r="D38" s="85">
        <f t="shared" ref="D38:J38" si="4">D37/100*20</f>
        <v>26.938775510204096</v>
      </c>
      <c r="E38" s="86">
        <f t="shared" si="4"/>
        <v>67.34693877551021</v>
      </c>
      <c r="F38" s="86">
        <f t="shared" si="4"/>
        <v>107.75510204081635</v>
      </c>
      <c r="G38" s="86">
        <f t="shared" si="4"/>
        <v>148.16326530612247</v>
      </c>
      <c r="H38" s="86">
        <f t="shared" si="4"/>
        <v>188.57142857142861</v>
      </c>
      <c r="I38" s="86">
        <f t="shared" si="4"/>
        <v>228.97959183673476</v>
      </c>
      <c r="J38" s="86">
        <f t="shared" si="4"/>
        <v>269.38775510204084</v>
      </c>
      <c r="K38" s="82"/>
    </row>
    <row r="39" spans="1:11" ht="13.2" x14ac:dyDescent="0.25">
      <c r="A39" s="19"/>
      <c r="B39" s="87"/>
      <c r="C39" s="88" t="s">
        <v>56</v>
      </c>
      <c r="D39" s="85">
        <f t="shared" ref="D39:J39" si="5">D37/100*40</f>
        <v>53.877551020408191</v>
      </c>
      <c r="E39" s="86">
        <f t="shared" si="5"/>
        <v>134.69387755102042</v>
      </c>
      <c r="F39" s="86">
        <f t="shared" si="5"/>
        <v>215.51020408163271</v>
      </c>
      <c r="G39" s="86">
        <f t="shared" si="5"/>
        <v>296.32653061224494</v>
      </c>
      <c r="H39" s="86">
        <f t="shared" si="5"/>
        <v>377.14285714285722</v>
      </c>
      <c r="I39" s="86">
        <f t="shared" si="5"/>
        <v>457.95918367346951</v>
      </c>
      <c r="J39" s="86">
        <f t="shared" si="5"/>
        <v>538.77551020408168</v>
      </c>
      <c r="K39" s="82"/>
    </row>
    <row r="40" spans="1:11" ht="11.4" x14ac:dyDescent="0.2">
      <c r="A40" s="19"/>
      <c r="B40" s="89"/>
      <c r="C40" s="84" t="s">
        <v>57</v>
      </c>
      <c r="D40" s="85">
        <f t="shared" ref="D40:J40" si="6">D37/100*40</f>
        <v>53.877551020408191</v>
      </c>
      <c r="E40" s="86">
        <f t="shared" si="6"/>
        <v>134.69387755102042</v>
      </c>
      <c r="F40" s="86">
        <f t="shared" si="6"/>
        <v>215.51020408163271</v>
      </c>
      <c r="G40" s="86">
        <f t="shared" si="6"/>
        <v>296.32653061224494</v>
      </c>
      <c r="H40" s="86">
        <f t="shared" si="6"/>
        <v>377.14285714285722</v>
      </c>
      <c r="I40" s="86">
        <f t="shared" si="6"/>
        <v>457.95918367346951</v>
      </c>
      <c r="J40" s="86">
        <f t="shared" si="6"/>
        <v>538.77551020408168</v>
      </c>
      <c r="K40" s="82"/>
    </row>
    <row r="41" spans="1:11" s="96" customFormat="1" ht="11.4" x14ac:dyDescent="0.2">
      <c r="A41" s="90"/>
      <c r="B41" s="91"/>
      <c r="C41" s="92" t="s">
        <v>58</v>
      </c>
      <c r="D41" s="93">
        <f>D37/100*4</f>
        <v>5.3877551020408188</v>
      </c>
      <c r="E41" s="94">
        <f>E37/100*5</f>
        <v>16.836734693877553</v>
      </c>
      <c r="F41" s="94">
        <f>F37/100*6</f>
        <v>32.326530612244909</v>
      </c>
      <c r="G41" s="94">
        <f>F37/100*7</f>
        <v>37.714285714285722</v>
      </c>
      <c r="H41" s="94">
        <f>F37/100*8</f>
        <v>43.102040816326543</v>
      </c>
      <c r="I41" s="94">
        <f>F37/100*9</f>
        <v>48.489795918367363</v>
      </c>
      <c r="J41" s="94">
        <f>F37/100*10</f>
        <v>53.877551020408177</v>
      </c>
      <c r="K41" s="95"/>
    </row>
    <row r="42" spans="1:11" ht="11.4" x14ac:dyDescent="0.2">
      <c r="A42" s="19"/>
      <c r="B42" s="89"/>
      <c r="C42" s="97" t="s">
        <v>59</v>
      </c>
      <c r="D42" s="98">
        <f t="shared" ref="D42:J42" si="7">D37+D41</f>
        <v>140.08163265306129</v>
      </c>
      <c r="E42" s="99">
        <f t="shared" si="7"/>
        <v>353.57142857142861</v>
      </c>
      <c r="F42" s="99">
        <f t="shared" si="7"/>
        <v>571.10204081632673</v>
      </c>
      <c r="G42" s="99">
        <f t="shared" si="7"/>
        <v>778.53061224489807</v>
      </c>
      <c r="H42" s="99">
        <f t="shared" si="7"/>
        <v>985.95918367346951</v>
      </c>
      <c r="I42" s="99">
        <f t="shared" si="7"/>
        <v>1193.3877551020412</v>
      </c>
      <c r="J42" s="99">
        <f t="shared" si="7"/>
        <v>1400.8163265306125</v>
      </c>
      <c r="K42" s="100"/>
    </row>
    <row r="43" spans="1:11" ht="11.4" x14ac:dyDescent="0.2">
      <c r="A43" s="19"/>
      <c r="B43" s="101"/>
      <c r="C43" s="102" t="s">
        <v>60</v>
      </c>
      <c r="D43" s="103">
        <f>D35*D28</f>
        <v>161.63265306122457</v>
      </c>
      <c r="E43" s="103">
        <f t="shared" ref="E43:J43" si="8">E35*E28</f>
        <v>505.10204081632668</v>
      </c>
      <c r="F43" s="103">
        <f t="shared" si="8"/>
        <v>969.79591836734721</v>
      </c>
      <c r="G43" s="103">
        <f t="shared" si="8"/>
        <v>1555.7142857142862</v>
      </c>
      <c r="H43" s="103">
        <f t="shared" si="8"/>
        <v>2262.8571428571431</v>
      </c>
      <c r="I43" s="103">
        <f t="shared" si="8"/>
        <v>3091.224489795919</v>
      </c>
      <c r="J43" s="103">
        <f t="shared" si="8"/>
        <v>4040.8163265306134</v>
      </c>
      <c r="K43" s="104"/>
    </row>
    <row r="44" spans="1:11" ht="11.4" x14ac:dyDescent="0.2">
      <c r="A44" s="19"/>
      <c r="B44" s="101"/>
      <c r="C44" s="102" t="s">
        <v>61</v>
      </c>
      <c r="D44" s="105">
        <f>D35+D43</f>
        <v>4202.4489795918389</v>
      </c>
      <c r="E44" s="105">
        <f t="shared" ref="E44:J44" si="9">E35+E43</f>
        <v>10607.142857142859</v>
      </c>
      <c r="F44" s="105">
        <f t="shared" si="9"/>
        <v>17133.0612244898</v>
      </c>
      <c r="G44" s="105">
        <f t="shared" si="9"/>
        <v>23780.204081632659</v>
      </c>
      <c r="H44" s="105">
        <f t="shared" si="9"/>
        <v>30548.571428571435</v>
      </c>
      <c r="I44" s="105">
        <f t="shared" si="9"/>
        <v>37438.163265306132</v>
      </c>
      <c r="J44" s="105">
        <f t="shared" si="9"/>
        <v>44448.979591836745</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48.104956268221578</v>
      </c>
      <c r="F46" s="114">
        <f>E46*C7</f>
        <v>673.46938775510205</v>
      </c>
      <c r="G46" s="115"/>
      <c r="H46" s="114">
        <f>F46*C8</f>
        <v>20204.081632653062</v>
      </c>
      <c r="I46" s="116">
        <f>E26</f>
        <v>8081.6326530612259</v>
      </c>
      <c r="J46" s="117">
        <f>F26</f>
        <v>12122.448979591836</v>
      </c>
      <c r="K46" s="19"/>
    </row>
    <row r="47" spans="1:11" ht="13.8" thickBot="1" x14ac:dyDescent="0.3">
      <c r="A47" s="118" t="str">
        <f t="shared" ref="A47:B49" si="10">A6</f>
        <v>Per Month /US$</v>
      </c>
      <c r="B47" s="119">
        <f t="shared" si="10"/>
        <v>68.357142857142861</v>
      </c>
      <c r="C47" s="27">
        <v>1</v>
      </c>
      <c r="D47" s="120"/>
      <c r="E47" s="121"/>
      <c r="F47" s="121"/>
      <c r="G47" s="122"/>
      <c r="H47" s="123" t="s">
        <v>11</v>
      </c>
      <c r="I47" s="124" t="s">
        <v>20</v>
      </c>
      <c r="J47" s="124" t="s">
        <v>13</v>
      </c>
      <c r="K47" s="25"/>
    </row>
    <row r="48" spans="1:11" ht="13.8" thickBot="1" x14ac:dyDescent="0.3">
      <c r="A48" s="118" t="str">
        <f t="shared" si="10"/>
        <v>Per Year /US$</v>
      </c>
      <c r="B48" s="119">
        <f t="shared" si="10"/>
        <v>957</v>
      </c>
      <c r="C48" s="27">
        <v>14</v>
      </c>
      <c r="D48" s="125"/>
      <c r="E48" s="126"/>
      <c r="F48" s="126"/>
      <c r="G48" s="126"/>
      <c r="H48" s="127"/>
      <c r="I48" s="127"/>
      <c r="J48" s="127"/>
      <c r="K48" s="44"/>
    </row>
    <row r="49" spans="1:11" ht="13.8" thickBot="1" x14ac:dyDescent="0.3">
      <c r="A49" s="118" t="str">
        <f t="shared" si="10"/>
        <v>Per 30 Years /US$</v>
      </c>
      <c r="B49" s="119">
        <f t="shared" si="10"/>
        <v>28710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28.862973760932945</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8.6588921282798843</v>
      </c>
      <c r="E52" s="39">
        <f>F10/100*15</f>
        <v>4.3294460641399422</v>
      </c>
      <c r="F52" s="39">
        <f>F10/100*10</f>
        <v>2.8862973760932946</v>
      </c>
      <c r="G52" s="39">
        <f>F10/100*15</f>
        <v>4.3294460641399422</v>
      </c>
      <c r="H52" s="39">
        <f>F10/100*8</f>
        <v>2.3090379008746358</v>
      </c>
      <c r="I52" s="39">
        <f>F10/100*6</f>
        <v>1.7317784256559769</v>
      </c>
      <c r="J52" s="39">
        <f>F10/100*6</f>
        <v>1.7317784256559769</v>
      </c>
      <c r="K52" s="39">
        <f>F10/100*10</f>
        <v>2.8862973760932946</v>
      </c>
    </row>
    <row r="53" spans="1:11" x14ac:dyDescent="0.2">
      <c r="A53" s="138"/>
      <c r="B53" s="139"/>
      <c r="C53" s="38" t="s">
        <v>26</v>
      </c>
      <c r="D53" s="39">
        <f t="shared" ref="D53:K53" si="11">D52*2</f>
        <v>17.317784256559769</v>
      </c>
      <c r="E53" s="39">
        <f t="shared" si="11"/>
        <v>8.6588921282798843</v>
      </c>
      <c r="F53" s="39">
        <f t="shared" si="11"/>
        <v>5.7725947521865892</v>
      </c>
      <c r="G53" s="39">
        <f t="shared" si="11"/>
        <v>8.6588921282798843</v>
      </c>
      <c r="H53" s="39">
        <f t="shared" si="11"/>
        <v>4.6180758017492716</v>
      </c>
      <c r="I53" s="39">
        <f t="shared" si="11"/>
        <v>3.4635568513119539</v>
      </c>
      <c r="J53" s="39">
        <f t="shared" si="11"/>
        <v>3.4635568513119539</v>
      </c>
      <c r="K53" s="39">
        <f t="shared" si="11"/>
        <v>5.7725947521865892</v>
      </c>
    </row>
    <row r="54" spans="1:11" x14ac:dyDescent="0.2">
      <c r="A54" s="138"/>
      <c r="B54" s="139"/>
      <c r="C54" s="38" t="s">
        <v>27</v>
      </c>
      <c r="D54" s="39">
        <f t="shared" ref="D54:K54" si="12">D52*3</f>
        <v>25.976676384839653</v>
      </c>
      <c r="E54" s="39">
        <f t="shared" si="12"/>
        <v>12.988338192419826</v>
      </c>
      <c r="F54" s="39">
        <f t="shared" si="12"/>
        <v>8.6588921282798843</v>
      </c>
      <c r="G54" s="39">
        <f t="shared" si="12"/>
        <v>12.988338192419826</v>
      </c>
      <c r="H54" s="39">
        <f t="shared" si="12"/>
        <v>6.9271137026239078</v>
      </c>
      <c r="I54" s="39">
        <f t="shared" si="12"/>
        <v>5.1953352769679313</v>
      </c>
      <c r="J54" s="39">
        <f t="shared" si="12"/>
        <v>5.1953352769679313</v>
      </c>
      <c r="K54" s="39">
        <f t="shared" si="12"/>
        <v>8.6588921282798843</v>
      </c>
    </row>
    <row r="55" spans="1:11" x14ac:dyDescent="0.2">
      <c r="A55" s="138"/>
      <c r="B55" s="139"/>
      <c r="C55" s="38" t="s">
        <v>28</v>
      </c>
      <c r="D55" s="39">
        <f t="shared" ref="D55:K55" si="13">D52*6</f>
        <v>51.953352769679306</v>
      </c>
      <c r="E55" s="39">
        <f t="shared" si="13"/>
        <v>25.976676384839653</v>
      </c>
      <c r="F55" s="39">
        <f t="shared" si="13"/>
        <v>17.317784256559769</v>
      </c>
      <c r="G55" s="39">
        <f t="shared" si="13"/>
        <v>25.976676384839653</v>
      </c>
      <c r="H55" s="39">
        <f t="shared" si="13"/>
        <v>13.854227405247816</v>
      </c>
      <c r="I55" s="39">
        <f t="shared" si="13"/>
        <v>10.390670553935863</v>
      </c>
      <c r="J55" s="39">
        <f t="shared" si="13"/>
        <v>10.390670553935863</v>
      </c>
      <c r="K55" s="39">
        <f t="shared" si="13"/>
        <v>17.317784256559769</v>
      </c>
    </row>
    <row r="56" spans="1:11" x14ac:dyDescent="0.2">
      <c r="A56" s="138"/>
      <c r="B56" s="139"/>
      <c r="C56" s="38" t="s">
        <v>29</v>
      </c>
      <c r="D56" s="39">
        <f t="shared" ref="D56:K56" si="14">D52*12</f>
        <v>103.90670553935861</v>
      </c>
      <c r="E56" s="39">
        <f t="shared" si="14"/>
        <v>51.953352769679306</v>
      </c>
      <c r="F56" s="39">
        <f t="shared" si="14"/>
        <v>34.635568513119537</v>
      </c>
      <c r="G56" s="39">
        <f t="shared" si="14"/>
        <v>51.953352769679306</v>
      </c>
      <c r="H56" s="39">
        <f t="shared" si="14"/>
        <v>27.708454810495631</v>
      </c>
      <c r="I56" s="39">
        <f t="shared" si="14"/>
        <v>20.781341107871725</v>
      </c>
      <c r="J56" s="39">
        <f t="shared" si="14"/>
        <v>20.781341107871725</v>
      </c>
      <c r="K56" s="39">
        <f t="shared" si="14"/>
        <v>34.635568513119537</v>
      </c>
    </row>
    <row r="57" spans="1:11" x14ac:dyDescent="0.2">
      <c r="A57" s="138"/>
      <c r="B57" s="139"/>
      <c r="C57" s="40" t="s">
        <v>30</v>
      </c>
      <c r="D57" s="140">
        <f t="shared" ref="D57:K57" si="15">D52*14</f>
        <v>121.22448979591837</v>
      </c>
      <c r="E57" s="140">
        <f t="shared" si="15"/>
        <v>60.612244897959187</v>
      </c>
      <c r="F57" s="140">
        <f t="shared" si="15"/>
        <v>40.408163265306122</v>
      </c>
      <c r="G57" s="140">
        <f t="shared" si="15"/>
        <v>60.612244897959187</v>
      </c>
      <c r="H57" s="140">
        <f t="shared" si="15"/>
        <v>32.326530612244902</v>
      </c>
      <c r="I57" s="140">
        <f t="shared" si="15"/>
        <v>24.244897959183678</v>
      </c>
      <c r="J57" s="140">
        <f t="shared" si="15"/>
        <v>24.244897959183678</v>
      </c>
      <c r="K57" s="140">
        <f t="shared" si="15"/>
        <v>40.408163265306122</v>
      </c>
    </row>
    <row r="58" spans="1:11" x14ac:dyDescent="0.2">
      <c r="A58" s="138"/>
      <c r="B58" s="139"/>
      <c r="C58" s="38" t="s">
        <v>31</v>
      </c>
      <c r="D58" s="39">
        <f t="shared" ref="D58:K58" si="16">D57*2</f>
        <v>242.44897959183675</v>
      </c>
      <c r="E58" s="39">
        <f t="shared" si="16"/>
        <v>121.22448979591837</v>
      </c>
      <c r="F58" s="39">
        <f t="shared" si="16"/>
        <v>80.816326530612244</v>
      </c>
      <c r="G58" s="39">
        <f t="shared" si="16"/>
        <v>121.22448979591837</v>
      </c>
      <c r="H58" s="39">
        <f t="shared" si="16"/>
        <v>64.653061224489804</v>
      </c>
      <c r="I58" s="39">
        <f t="shared" si="16"/>
        <v>48.489795918367356</v>
      </c>
      <c r="J58" s="39">
        <f t="shared" si="16"/>
        <v>48.489795918367356</v>
      </c>
      <c r="K58" s="39">
        <f t="shared" si="16"/>
        <v>80.816326530612244</v>
      </c>
    </row>
    <row r="59" spans="1:11" x14ac:dyDescent="0.2">
      <c r="A59" s="138"/>
      <c r="B59" s="139"/>
      <c r="C59" s="38" t="s">
        <v>32</v>
      </c>
      <c r="D59" s="39">
        <f t="shared" ref="D59:K59" si="17">D58+D57</f>
        <v>363.67346938775512</v>
      </c>
      <c r="E59" s="39">
        <f t="shared" si="17"/>
        <v>181.83673469387756</v>
      </c>
      <c r="F59" s="39">
        <f t="shared" si="17"/>
        <v>121.22448979591837</v>
      </c>
      <c r="G59" s="39">
        <f t="shared" si="17"/>
        <v>181.83673469387756</v>
      </c>
      <c r="H59" s="39">
        <f t="shared" si="17"/>
        <v>96.979591836734699</v>
      </c>
      <c r="I59" s="39">
        <f t="shared" si="17"/>
        <v>72.734693877551038</v>
      </c>
      <c r="J59" s="39">
        <f t="shared" si="17"/>
        <v>72.734693877551038</v>
      </c>
      <c r="K59" s="39">
        <f t="shared" si="17"/>
        <v>121.22448979591837</v>
      </c>
    </row>
    <row r="60" spans="1:11" x14ac:dyDescent="0.2">
      <c r="A60" s="138"/>
      <c r="B60" s="139"/>
      <c r="C60" s="38" t="s">
        <v>33</v>
      </c>
      <c r="D60" s="39">
        <f>D58+D58</f>
        <v>484.89795918367349</v>
      </c>
      <c r="E60" s="39">
        <f t="shared" ref="E60:K60" si="18">E59+E57</f>
        <v>242.44897959183675</v>
      </c>
      <c r="F60" s="39">
        <f t="shared" si="18"/>
        <v>161.63265306122449</v>
      </c>
      <c r="G60" s="39">
        <f t="shared" si="18"/>
        <v>242.44897959183675</v>
      </c>
      <c r="H60" s="39">
        <f t="shared" si="18"/>
        <v>129.30612244897961</v>
      </c>
      <c r="I60" s="39">
        <f t="shared" si="18"/>
        <v>96.979591836734713</v>
      </c>
      <c r="J60" s="39">
        <f t="shared" si="18"/>
        <v>96.979591836734713</v>
      </c>
      <c r="K60" s="39">
        <f t="shared" si="18"/>
        <v>161.63265306122449</v>
      </c>
    </row>
    <row r="61" spans="1:11" x14ac:dyDescent="0.2">
      <c r="A61" s="138"/>
      <c r="B61" s="139"/>
      <c r="C61" s="38" t="s">
        <v>34</v>
      </c>
      <c r="D61" s="39">
        <f>D59+D58</f>
        <v>606.12244897959181</v>
      </c>
      <c r="E61" s="39">
        <f t="shared" ref="E61:K61" si="19">E60+E57</f>
        <v>303.0612244897959</v>
      </c>
      <c r="F61" s="39">
        <f t="shared" si="19"/>
        <v>202.0408163265306</v>
      </c>
      <c r="G61" s="39">
        <f t="shared" si="19"/>
        <v>303.0612244897959</v>
      </c>
      <c r="H61" s="39">
        <f t="shared" si="19"/>
        <v>161.63265306122452</v>
      </c>
      <c r="I61" s="39">
        <f t="shared" si="19"/>
        <v>121.22448979591839</v>
      </c>
      <c r="J61" s="39">
        <f t="shared" si="19"/>
        <v>121.22448979591839</v>
      </c>
      <c r="K61" s="39">
        <f t="shared" si="19"/>
        <v>202.0408163265306</v>
      </c>
    </row>
    <row r="62" spans="1:11" x14ac:dyDescent="0.2">
      <c r="A62" s="138"/>
      <c r="B62" s="139"/>
      <c r="C62" s="38" t="s">
        <v>35</v>
      </c>
      <c r="D62" s="39">
        <f>D59+D59</f>
        <v>727.34693877551024</v>
      </c>
      <c r="E62" s="39">
        <f t="shared" ref="E62:K62" si="20">E61+E57</f>
        <v>363.67346938775506</v>
      </c>
      <c r="F62" s="39">
        <f t="shared" si="20"/>
        <v>242.44897959183672</v>
      </c>
      <c r="G62" s="39">
        <f t="shared" si="20"/>
        <v>363.67346938775506</v>
      </c>
      <c r="H62" s="39">
        <f t="shared" si="20"/>
        <v>193.95918367346943</v>
      </c>
      <c r="I62" s="39">
        <f t="shared" si="20"/>
        <v>145.46938775510208</v>
      </c>
      <c r="J62" s="39">
        <f t="shared" si="20"/>
        <v>145.46938775510208</v>
      </c>
      <c r="K62" s="39">
        <f t="shared" si="20"/>
        <v>242.44897959183672</v>
      </c>
    </row>
    <row r="63" spans="1:11" x14ac:dyDescent="0.2">
      <c r="A63" s="138"/>
      <c r="B63" s="139"/>
      <c r="C63" s="38" t="s">
        <v>36</v>
      </c>
      <c r="D63" s="39">
        <f>D59+D60</f>
        <v>848.57142857142867</v>
      </c>
      <c r="E63" s="39">
        <f t="shared" ref="E63:K63" si="21">E62+E57</f>
        <v>424.28571428571422</v>
      </c>
      <c r="F63" s="39">
        <f t="shared" si="21"/>
        <v>282.85714285714283</v>
      </c>
      <c r="G63" s="39">
        <f t="shared" si="21"/>
        <v>424.28571428571422</v>
      </c>
      <c r="H63" s="39">
        <f t="shared" si="21"/>
        <v>226.28571428571433</v>
      </c>
      <c r="I63" s="39">
        <f t="shared" si="21"/>
        <v>169.71428571428575</v>
      </c>
      <c r="J63" s="39">
        <f t="shared" si="21"/>
        <v>169.71428571428575</v>
      </c>
      <c r="K63" s="39">
        <f t="shared" si="21"/>
        <v>282.85714285714283</v>
      </c>
    </row>
    <row r="64" spans="1:11" x14ac:dyDescent="0.2">
      <c r="A64" s="138"/>
      <c r="B64" s="139"/>
      <c r="C64" s="38" t="s">
        <v>37</v>
      </c>
      <c r="D64" s="39">
        <f t="shared" ref="D64:K64" si="22">D63+D57</f>
        <v>969.79591836734699</v>
      </c>
      <c r="E64" s="39">
        <f t="shared" si="22"/>
        <v>484.89795918367338</v>
      </c>
      <c r="F64" s="39">
        <f t="shared" si="22"/>
        <v>323.26530612244898</v>
      </c>
      <c r="G64" s="39">
        <f t="shared" si="22"/>
        <v>484.89795918367338</v>
      </c>
      <c r="H64" s="39">
        <f t="shared" si="22"/>
        <v>258.61224489795921</v>
      </c>
      <c r="I64" s="39">
        <f t="shared" si="22"/>
        <v>193.95918367346943</v>
      </c>
      <c r="J64" s="39">
        <f t="shared" si="22"/>
        <v>193.95918367346943</v>
      </c>
      <c r="K64" s="39">
        <f t="shared" si="22"/>
        <v>323.26530612244898</v>
      </c>
    </row>
    <row r="65" spans="1:11" x14ac:dyDescent="0.2">
      <c r="A65" s="138"/>
      <c r="B65" s="139"/>
      <c r="C65" s="38" t="s">
        <v>38</v>
      </c>
      <c r="D65" s="39">
        <f t="shared" ref="D65:K65" si="23">D64+D57</f>
        <v>1091.0204081632653</v>
      </c>
      <c r="E65" s="39">
        <f t="shared" si="23"/>
        <v>545.51020408163254</v>
      </c>
      <c r="F65" s="39">
        <f t="shared" si="23"/>
        <v>363.67346938775512</v>
      </c>
      <c r="G65" s="39">
        <f t="shared" si="23"/>
        <v>545.51020408163254</v>
      </c>
      <c r="H65" s="39">
        <f t="shared" si="23"/>
        <v>290.9387755102041</v>
      </c>
      <c r="I65" s="39">
        <f t="shared" si="23"/>
        <v>218.2040816326531</v>
      </c>
      <c r="J65" s="39">
        <f t="shared" si="23"/>
        <v>218.2040816326531</v>
      </c>
      <c r="K65" s="39">
        <f t="shared" si="23"/>
        <v>363.67346938775512</v>
      </c>
    </row>
    <row r="66" spans="1:11" x14ac:dyDescent="0.2">
      <c r="A66" s="138"/>
      <c r="B66" s="139"/>
      <c r="C66" s="38" t="s">
        <v>39</v>
      </c>
      <c r="D66" s="39">
        <f t="shared" ref="D66:K66" si="24">D65+D57</f>
        <v>1212.2448979591836</v>
      </c>
      <c r="E66" s="39">
        <f t="shared" si="24"/>
        <v>606.1224489795917</v>
      </c>
      <c r="F66" s="39">
        <f t="shared" si="24"/>
        <v>404.08163265306126</v>
      </c>
      <c r="G66" s="39">
        <f t="shared" si="24"/>
        <v>606.1224489795917</v>
      </c>
      <c r="H66" s="39">
        <f t="shared" si="24"/>
        <v>323.26530612244898</v>
      </c>
      <c r="I66" s="39">
        <f t="shared" si="24"/>
        <v>242.44897959183677</v>
      </c>
      <c r="J66" s="39">
        <f t="shared" si="24"/>
        <v>242.44897959183677</v>
      </c>
      <c r="K66" s="39">
        <f t="shared" si="24"/>
        <v>404.08163265306126</v>
      </c>
    </row>
    <row r="67" spans="1:11" x14ac:dyDescent="0.2">
      <c r="A67" s="138"/>
      <c r="B67" s="139"/>
      <c r="C67" s="38" t="s">
        <v>40</v>
      </c>
      <c r="D67" s="39">
        <f t="shared" ref="D67:K67" si="25">D66*2</f>
        <v>2424.4897959183672</v>
      </c>
      <c r="E67" s="39">
        <f t="shared" si="25"/>
        <v>1212.2448979591834</v>
      </c>
      <c r="F67" s="39">
        <f t="shared" si="25"/>
        <v>808.16326530612253</v>
      </c>
      <c r="G67" s="39">
        <f t="shared" si="25"/>
        <v>1212.2448979591834</v>
      </c>
      <c r="H67" s="39">
        <f t="shared" si="25"/>
        <v>646.53061224489795</v>
      </c>
      <c r="I67" s="39">
        <f t="shared" si="25"/>
        <v>484.89795918367355</v>
      </c>
      <c r="J67" s="39">
        <f t="shared" si="25"/>
        <v>484.89795918367355</v>
      </c>
      <c r="K67" s="39">
        <f t="shared" si="25"/>
        <v>808.16326530612253</v>
      </c>
    </row>
    <row r="68" spans="1:11" x14ac:dyDescent="0.2">
      <c r="A68" s="130"/>
      <c r="B68" s="106"/>
      <c r="C68" s="42" t="s">
        <v>41</v>
      </c>
      <c r="D68" s="39">
        <f t="shared" ref="D68:K68" si="26">D67+D66</f>
        <v>3636.7346938775509</v>
      </c>
      <c r="E68" s="39">
        <f t="shared" si="26"/>
        <v>1818.367346938775</v>
      </c>
      <c r="F68" s="39">
        <f t="shared" si="26"/>
        <v>1212.2448979591838</v>
      </c>
      <c r="G68" s="39">
        <f t="shared" si="26"/>
        <v>1818.367346938775</v>
      </c>
      <c r="H68" s="39">
        <f t="shared" si="26"/>
        <v>969.79591836734699</v>
      </c>
      <c r="I68" s="39">
        <f t="shared" si="26"/>
        <v>727.34693877551035</v>
      </c>
      <c r="J68" s="39">
        <f t="shared" si="26"/>
        <v>727.34693877551035</v>
      </c>
      <c r="K68" s="39">
        <f t="shared" si="26"/>
        <v>1212.2448979591838</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10"/>
  <sheetViews>
    <sheetView zoomScale="110" zoomScaleNormal="110" workbookViewId="0">
      <selection sqref="A1:XFD1048576"/>
    </sheetView>
  </sheetViews>
  <sheetFormatPr defaultColWidth="9" defaultRowHeight="10.199999999999999" x14ac:dyDescent="0.2"/>
  <cols>
    <col min="1" max="1" width="13.44140625" style="377" customWidth="1"/>
    <col min="2" max="2" width="16.21875" style="377" customWidth="1"/>
    <col min="3" max="3" width="22.88671875" style="377" customWidth="1"/>
    <col min="4" max="7" width="21.21875" style="442" customWidth="1"/>
    <col min="8" max="11" width="21.21875" style="377" customWidth="1"/>
    <col min="12" max="16384" width="9" style="377"/>
  </cols>
  <sheetData>
    <row r="1" spans="1:11" ht="18" thickBot="1" x14ac:dyDescent="0.35">
      <c r="A1" s="370" t="s">
        <v>127</v>
      </c>
      <c r="B1" s="371"/>
      <c r="C1" s="372"/>
      <c r="D1" s="373" t="str">
        <f>'Simple Explain'!C1</f>
        <v>The FUTURO-Plan 2001 to 2025 - 1 x 14 x 30 for</v>
      </c>
      <c r="E1" s="374"/>
      <c r="F1" s="374"/>
      <c r="G1" s="1027" t="str">
        <f>A10</f>
        <v>European Union</v>
      </c>
      <c r="H1" s="375" t="str">
        <f>A11</f>
        <v>GDP (PPP) EUR</v>
      </c>
      <c r="I1" s="375"/>
      <c r="J1" s="376"/>
    </row>
    <row r="2" spans="1:11" ht="11.4" x14ac:dyDescent="0.2">
      <c r="C2" s="378" t="s">
        <v>0</v>
      </c>
      <c r="D2" s="379"/>
      <c r="E2" s="379"/>
      <c r="F2" s="379"/>
      <c r="G2" s="379"/>
      <c r="H2" s="379"/>
      <c r="I2" s="380"/>
      <c r="J2" s="381"/>
    </row>
    <row r="3" spans="1:11" ht="16.350000000000001" customHeight="1" thickBot="1" x14ac:dyDescent="0.35">
      <c r="B3" s="382" t="s">
        <v>83</v>
      </c>
      <c r="C3" s="383"/>
      <c r="D3" s="384" t="s">
        <v>1</v>
      </c>
      <c r="E3" s="384"/>
      <c r="F3" s="384"/>
      <c r="G3" s="384"/>
      <c r="H3" s="384"/>
      <c r="I3" s="384"/>
      <c r="J3" s="385"/>
    </row>
    <row r="4" spans="1:11" ht="12" thickBot="1" x14ac:dyDescent="0.25">
      <c r="A4" s="386"/>
      <c r="B4" s="387"/>
      <c r="C4" s="876">
        <v>2023</v>
      </c>
      <c r="D4" s="388" t="s">
        <v>2</v>
      </c>
      <c r="E4" s="388" t="s">
        <v>3</v>
      </c>
      <c r="F4" s="388" t="s">
        <v>4</v>
      </c>
      <c r="G4" s="389" t="s">
        <v>5</v>
      </c>
      <c r="H4" s="390" t="s">
        <v>6</v>
      </c>
      <c r="I4" s="390" t="s">
        <v>7</v>
      </c>
      <c r="J4" s="390"/>
      <c r="K4" s="391"/>
    </row>
    <row r="5" spans="1:11" ht="13.8" thickBot="1" x14ac:dyDescent="0.3">
      <c r="A5" s="392"/>
      <c r="B5" s="392"/>
      <c r="C5" s="393" t="s">
        <v>8</v>
      </c>
      <c r="D5" s="518">
        <v>1</v>
      </c>
      <c r="E5" s="885">
        <f ca="1">D5*C6</f>
        <v>3940.5811748092974</v>
      </c>
      <c r="F5" s="394">
        <f ca="1">E5*14</f>
        <v>55168.136447330166</v>
      </c>
      <c r="G5" s="395">
        <v>1</v>
      </c>
      <c r="H5" s="394">
        <f ca="1">F5*30</f>
        <v>1655044.0934199051</v>
      </c>
      <c r="I5" s="396">
        <f ca="1">E26</f>
        <v>662017.63736796193</v>
      </c>
      <c r="J5" s="397">
        <f ca="1">F26</f>
        <v>993026.45605194289</v>
      </c>
      <c r="K5" s="398"/>
    </row>
    <row r="6" spans="1:11" ht="15.6" x14ac:dyDescent="0.3">
      <c r="A6" s="399" t="s">
        <v>9</v>
      </c>
      <c r="B6" s="400">
        <f ca="1">D5*C6</f>
        <v>3940.5811748092974</v>
      </c>
      <c r="C6" s="401">
        <f ca="1">B7/C7</f>
        <v>3940.5811748092974</v>
      </c>
      <c r="D6" s="402" t="s">
        <v>10</v>
      </c>
      <c r="E6" s="403"/>
      <c r="F6" s="403"/>
      <c r="G6" s="1009" t="e" vm="1">
        <v>#VALUE!</v>
      </c>
      <c r="H6" s="404" t="s">
        <v>11</v>
      </c>
      <c r="I6" s="405" t="s">
        <v>12</v>
      </c>
      <c r="J6" s="405" t="s">
        <v>13</v>
      </c>
      <c r="K6" s="406"/>
    </row>
    <row r="7" spans="1:11" ht="14.4" x14ac:dyDescent="0.3">
      <c r="A7" s="407" t="s">
        <v>14</v>
      </c>
      <c r="B7" s="408">
        <f ca="1">56928/G7</f>
        <v>55168.136447330166</v>
      </c>
      <c r="C7" s="27">
        <v>14</v>
      </c>
      <c r="D7" s="409"/>
      <c r="E7" s="410"/>
      <c r="F7" s="409"/>
      <c r="G7" s="310" cm="1">
        <f t="array" aca="1" ref="G7" ca="1">_FV(G6,"Price")</f>
        <v>1.0319</v>
      </c>
      <c r="H7" s="409"/>
      <c r="I7" s="411"/>
      <c r="J7" s="409"/>
      <c r="K7" s="410"/>
    </row>
    <row r="8" spans="1:11" ht="13.8" thickBot="1" x14ac:dyDescent="0.3">
      <c r="A8" s="412" t="s">
        <v>15</v>
      </c>
      <c r="B8" s="511">
        <f ca="1">B7*C8</f>
        <v>1655044.0934199051</v>
      </c>
      <c r="C8" s="33">
        <v>30</v>
      </c>
      <c r="D8" s="413" t="s">
        <v>16</v>
      </c>
      <c r="E8" s="413"/>
      <c r="F8" s="413"/>
      <c r="G8" s="414"/>
      <c r="H8" s="413" t="s">
        <v>17</v>
      </c>
      <c r="I8" s="413"/>
      <c r="J8" s="413"/>
      <c r="K8" s="413"/>
    </row>
    <row r="9" spans="1:11" x14ac:dyDescent="0.2">
      <c r="A9" s="415"/>
      <c r="C9" s="416" t="s">
        <v>18</v>
      </c>
      <c r="D9" s="417" t="s">
        <v>19</v>
      </c>
      <c r="E9" s="418" t="s">
        <v>20</v>
      </c>
      <c r="F9" s="419" t="s">
        <v>13</v>
      </c>
      <c r="G9" s="420" t="s">
        <v>18</v>
      </c>
      <c r="H9" s="417" t="s">
        <v>21</v>
      </c>
      <c r="I9" s="417" t="s">
        <v>22</v>
      </c>
      <c r="J9" s="417" t="s">
        <v>23</v>
      </c>
      <c r="K9" s="417" t="s">
        <v>24</v>
      </c>
    </row>
    <row r="10" spans="1:11" ht="15" thickBot="1" x14ac:dyDescent="0.35">
      <c r="A10" s="409" t="s">
        <v>127</v>
      </c>
      <c r="C10" s="421" t="s">
        <v>25</v>
      </c>
      <c r="D10" s="422">
        <f ca="1">E5</f>
        <v>3940.5811748092974</v>
      </c>
      <c r="E10" s="423">
        <f ca="1">D10/100*40</f>
        <v>1576.2324699237188</v>
      </c>
      <c r="F10" s="424">
        <f ca="1">D10/100*60</f>
        <v>2364.3487048855782</v>
      </c>
      <c r="G10" s="425" t="s">
        <v>25</v>
      </c>
      <c r="H10" s="422">
        <f ca="1">E10/100*35</f>
        <v>551.68136447330164</v>
      </c>
      <c r="I10" s="423">
        <f ca="1">E10/100*10</f>
        <v>157.62324699237189</v>
      </c>
      <c r="J10" s="423">
        <f ca="1">E10/100*10</f>
        <v>157.62324699237189</v>
      </c>
      <c r="K10" s="423">
        <f ca="1">E10/100*45</f>
        <v>709.30461146567347</v>
      </c>
    </row>
    <row r="11" spans="1:11" x14ac:dyDescent="0.2">
      <c r="A11" s="880" t="s">
        <v>186</v>
      </c>
      <c r="B11" s="877" t="s">
        <v>156</v>
      </c>
      <c r="C11" s="421" t="s">
        <v>26</v>
      </c>
      <c r="D11" s="422">
        <f ca="1">D10*2</f>
        <v>7881.1623496185948</v>
      </c>
      <c r="E11" s="423">
        <f ca="1">E10*2</f>
        <v>3152.4649398474376</v>
      </c>
      <c r="F11" s="424">
        <f ca="1">F10*2</f>
        <v>4728.6974097711563</v>
      </c>
      <c r="G11" s="425" t="s">
        <v>26</v>
      </c>
      <c r="H11" s="422">
        <f ca="1">H10*2</f>
        <v>1103.3627289466033</v>
      </c>
      <c r="I11" s="423">
        <f ca="1">I10*2</f>
        <v>315.24649398474378</v>
      </c>
      <c r="J11" s="423">
        <f ca="1">J10*2</f>
        <v>315.24649398474378</v>
      </c>
      <c r="K11" s="423">
        <f ca="1">K10*2</f>
        <v>1418.6092229313469</v>
      </c>
    </row>
    <row r="12" spans="1:11" ht="10.8" thickBot="1" x14ac:dyDescent="0.25">
      <c r="A12" s="878" t="s">
        <v>157</v>
      </c>
      <c r="B12" s="879" t="s">
        <v>159</v>
      </c>
      <c r="C12" s="421" t="s">
        <v>27</v>
      </c>
      <c r="D12" s="422">
        <f ca="1">D10*3</f>
        <v>11821.743524427893</v>
      </c>
      <c r="E12" s="423">
        <f ca="1">E10*3</f>
        <v>4728.6974097711563</v>
      </c>
      <c r="F12" s="424">
        <f ca="1">F10*3</f>
        <v>7093.0461146567341</v>
      </c>
      <c r="G12" s="425" t="s">
        <v>27</v>
      </c>
      <c r="H12" s="422">
        <f ca="1">H10*3</f>
        <v>1655.044093419905</v>
      </c>
      <c r="I12" s="423">
        <f ca="1">I10*3</f>
        <v>472.86974097711567</v>
      </c>
      <c r="J12" s="423">
        <f ca="1">J10*3</f>
        <v>472.86974097711567</v>
      </c>
      <c r="K12" s="423">
        <f ca="1">K10*3</f>
        <v>2127.9138343970203</v>
      </c>
    </row>
    <row r="13" spans="1:11" x14ac:dyDescent="0.2">
      <c r="C13" s="421" t="s">
        <v>28</v>
      </c>
      <c r="D13" s="422">
        <f ca="1">D10*6</f>
        <v>23643.487048855786</v>
      </c>
      <c r="E13" s="423">
        <f ca="1">E10*6</f>
        <v>9457.3948195423127</v>
      </c>
      <c r="F13" s="424">
        <f ca="1">F10*6</f>
        <v>14186.092229313468</v>
      </c>
      <c r="G13" s="425" t="s">
        <v>28</v>
      </c>
      <c r="H13" s="422">
        <f ca="1">H10*6</f>
        <v>3310.0881868398101</v>
      </c>
      <c r="I13" s="423">
        <f ca="1">I10*6</f>
        <v>945.73948195423134</v>
      </c>
      <c r="J13" s="423">
        <f ca="1">J10*6</f>
        <v>945.73948195423134</v>
      </c>
      <c r="K13" s="423">
        <f ca="1">K10*6</f>
        <v>4255.8276687940406</v>
      </c>
    </row>
    <row r="14" spans="1:11" x14ac:dyDescent="0.2">
      <c r="A14" s="426"/>
      <c r="B14" s="426"/>
      <c r="C14" s="421" t="s">
        <v>29</v>
      </c>
      <c r="D14" s="422">
        <f ca="1">D10*12</f>
        <v>47286.974097711573</v>
      </c>
      <c r="E14" s="423">
        <f ca="1">E10*12</f>
        <v>18914.789639084625</v>
      </c>
      <c r="F14" s="424">
        <f ca="1">F10*12</f>
        <v>28372.184458626936</v>
      </c>
      <c r="G14" s="425" t="s">
        <v>29</v>
      </c>
      <c r="H14" s="422">
        <f ca="1">H10*12</f>
        <v>6620.1763736796202</v>
      </c>
      <c r="I14" s="423">
        <f ca="1">I10*12</f>
        <v>1891.4789639084627</v>
      </c>
      <c r="J14" s="423">
        <f ca="1">J10*12</f>
        <v>1891.4789639084627</v>
      </c>
      <c r="K14" s="423">
        <f ca="1">K10*12</f>
        <v>8511.6553375880812</v>
      </c>
    </row>
    <row r="15" spans="1:11" x14ac:dyDescent="0.2">
      <c r="A15" s="426"/>
      <c r="B15" s="427"/>
      <c r="C15" s="428" t="s">
        <v>30</v>
      </c>
      <c r="D15" s="429">
        <f ca="1">D10*14</f>
        <v>55168.136447330166</v>
      </c>
      <c r="E15" s="430">
        <f ca="1">E10*14</f>
        <v>22067.254578932065</v>
      </c>
      <c r="F15" s="431">
        <f ca="1">F10*14</f>
        <v>33100.881868398094</v>
      </c>
      <c r="G15" s="432" t="s">
        <v>30</v>
      </c>
      <c r="H15" s="429">
        <f ca="1">H10*14</f>
        <v>7723.5391026262232</v>
      </c>
      <c r="I15" s="430">
        <f ca="1">I10*14</f>
        <v>2206.7254578932066</v>
      </c>
      <c r="J15" s="430">
        <f ca="1">J10*14</f>
        <v>2206.7254578932066</v>
      </c>
      <c r="K15" s="430">
        <f ca="1">K10*14</f>
        <v>9930.2645605194284</v>
      </c>
    </row>
    <row r="16" spans="1:11" ht="12.9" customHeight="1" x14ac:dyDescent="0.2">
      <c r="A16" s="426"/>
      <c r="B16" s="433"/>
      <c r="C16" s="425" t="s">
        <v>31</v>
      </c>
      <c r="D16" s="422">
        <f ca="1">D15*2</f>
        <v>110336.27289466033</v>
      </c>
      <c r="E16" s="423">
        <f ca="1">E15*2</f>
        <v>44134.50915786413</v>
      </c>
      <c r="F16" s="424">
        <f ca="1">F15*2</f>
        <v>66201.763736796187</v>
      </c>
      <c r="G16" s="425" t="s">
        <v>31</v>
      </c>
      <c r="H16" s="422">
        <f ca="1">H15*2</f>
        <v>15447.078205252446</v>
      </c>
      <c r="I16" s="423">
        <f ca="1">I15*2</f>
        <v>4413.4509157864131</v>
      </c>
      <c r="J16" s="423">
        <f ca="1">J15*2</f>
        <v>4413.4509157864131</v>
      </c>
      <c r="K16" s="423">
        <f ca="1">K15*2</f>
        <v>19860.529121038857</v>
      </c>
    </row>
    <row r="17" spans="2:11" x14ac:dyDescent="0.2">
      <c r="C17" s="425" t="s">
        <v>32</v>
      </c>
      <c r="D17" s="422">
        <f ca="1">D16+D15</f>
        <v>165504.40934199048</v>
      </c>
      <c r="E17" s="423">
        <f ca="1">E16+E15</f>
        <v>66201.763736796187</v>
      </c>
      <c r="F17" s="424">
        <f ca="1">F16+F15</f>
        <v>99302.645605194281</v>
      </c>
      <c r="G17" s="425" t="s">
        <v>32</v>
      </c>
      <c r="H17" s="422">
        <f ca="1">H16+H15</f>
        <v>23170.617307878671</v>
      </c>
      <c r="I17" s="423">
        <f ca="1">I16+I15</f>
        <v>6620.1763736796202</v>
      </c>
      <c r="J17" s="423">
        <f ca="1">J16+J15</f>
        <v>6620.1763736796202</v>
      </c>
      <c r="K17" s="423">
        <f ca="1">K16+K15</f>
        <v>29790.793681558287</v>
      </c>
    </row>
    <row r="18" spans="2:11" x14ac:dyDescent="0.2">
      <c r="C18" s="425" t="s">
        <v>33</v>
      </c>
      <c r="D18" s="422">
        <f ca="1">D16*2</f>
        <v>220672.54578932066</v>
      </c>
      <c r="E18" s="423">
        <f ca="1">E16+E16</f>
        <v>88269.018315728259</v>
      </c>
      <c r="F18" s="424">
        <f ca="1">F16+F16</f>
        <v>132403.52747359237</v>
      </c>
      <c r="G18" s="425" t="s">
        <v>33</v>
      </c>
      <c r="H18" s="422">
        <f ca="1">H16+H16</f>
        <v>30894.156410504893</v>
      </c>
      <c r="I18" s="423">
        <f ca="1">I16+I16</f>
        <v>8826.9018315728263</v>
      </c>
      <c r="J18" s="423">
        <f ca="1">J16+J16</f>
        <v>8826.9018315728263</v>
      </c>
      <c r="K18" s="423">
        <f ca="1">K16+K16</f>
        <v>39721.058242077714</v>
      </c>
    </row>
    <row r="19" spans="2:11" x14ac:dyDescent="0.2">
      <c r="C19" s="425" t="s">
        <v>34</v>
      </c>
      <c r="D19" s="422">
        <f ca="1">D17+D16</f>
        <v>275840.68223665084</v>
      </c>
      <c r="E19" s="423">
        <f ca="1">E17+E16</f>
        <v>110336.27289466032</v>
      </c>
      <c r="F19" s="424">
        <f ca="1">F16+F17</f>
        <v>165504.40934199048</v>
      </c>
      <c r="G19" s="425" t="s">
        <v>34</v>
      </c>
      <c r="H19" s="422">
        <f ca="1">H17+H16</f>
        <v>38617.695513131119</v>
      </c>
      <c r="I19" s="423">
        <f ca="1">I16+I17</f>
        <v>11033.627289466032</v>
      </c>
      <c r="J19" s="423">
        <f ca="1">J16+J17</f>
        <v>11033.627289466032</v>
      </c>
      <c r="K19" s="423">
        <f ca="1">K18+K15</f>
        <v>49651.32280259714</v>
      </c>
    </row>
    <row r="20" spans="2:11" x14ac:dyDescent="0.2">
      <c r="C20" s="425" t="s">
        <v>35</v>
      </c>
      <c r="D20" s="422">
        <f ca="1">D17*2</f>
        <v>331008.81868398096</v>
      </c>
      <c r="E20" s="423">
        <f ca="1">E17+E17</f>
        <v>132403.52747359237</v>
      </c>
      <c r="F20" s="424">
        <f ca="1">F17+F17</f>
        <v>198605.29121038856</v>
      </c>
      <c r="G20" s="425" t="s">
        <v>35</v>
      </c>
      <c r="H20" s="422">
        <f ca="1">H17+H17</f>
        <v>46341.234615757341</v>
      </c>
      <c r="I20" s="423">
        <f ca="1">I17+I17</f>
        <v>13240.35274735924</v>
      </c>
      <c r="J20" s="423">
        <f ca="1">J17+J17</f>
        <v>13240.35274735924</v>
      </c>
      <c r="K20" s="423">
        <f ca="1">K19+K15</f>
        <v>59581.587363116567</v>
      </c>
    </row>
    <row r="21" spans="2:11" x14ac:dyDescent="0.2">
      <c r="C21" s="425" t="s">
        <v>36</v>
      </c>
      <c r="D21" s="422">
        <f ca="1">D18+D17</f>
        <v>386176.95513131114</v>
      </c>
      <c r="E21" s="423">
        <f ca="1">E18+E17</f>
        <v>154470.78205252445</v>
      </c>
      <c r="F21" s="424">
        <f ca="1">F18+F17</f>
        <v>231706.17307878664</v>
      </c>
      <c r="G21" s="425" t="s">
        <v>36</v>
      </c>
      <c r="H21" s="422">
        <f ca="1">H17+H18</f>
        <v>54064.773718383563</v>
      </c>
      <c r="I21" s="423">
        <f ca="1">I18+I17</f>
        <v>15447.078205252446</v>
      </c>
      <c r="J21" s="423">
        <f ca="1">J18+J17</f>
        <v>15447.078205252446</v>
      </c>
      <c r="K21" s="423">
        <f ca="1">K20+K15</f>
        <v>69511.851923636001</v>
      </c>
    </row>
    <row r="22" spans="2:11" x14ac:dyDescent="0.2">
      <c r="C22" s="425" t="s">
        <v>37</v>
      </c>
      <c r="D22" s="422">
        <f ca="1">D18+D18</f>
        <v>441345.09157864132</v>
      </c>
      <c r="E22" s="423">
        <f ca="1">E18+E18</f>
        <v>176538.03663145652</v>
      </c>
      <c r="F22" s="424">
        <f ca="1">F18+F18</f>
        <v>264807.05494718475</v>
      </c>
      <c r="G22" s="425" t="s">
        <v>37</v>
      </c>
      <c r="H22" s="422">
        <f ca="1">H18+H18</f>
        <v>61788.312821009786</v>
      </c>
      <c r="I22" s="423">
        <f ca="1">I18+I18</f>
        <v>17653.803663145653</v>
      </c>
      <c r="J22" s="423">
        <f ca="1">J18+J18</f>
        <v>17653.803663145653</v>
      </c>
      <c r="K22" s="423">
        <f ca="1">K21+K15</f>
        <v>79442.116484155427</v>
      </c>
    </row>
    <row r="23" spans="2:11" x14ac:dyDescent="0.2">
      <c r="C23" s="425" t="s">
        <v>38</v>
      </c>
      <c r="D23" s="422">
        <f ca="1">D18+D19</f>
        <v>496513.2280259715</v>
      </c>
      <c r="E23" s="423">
        <f ca="1">E19+E18</f>
        <v>198605.29121038859</v>
      </c>
      <c r="F23" s="424">
        <f ca="1">F19+F18</f>
        <v>297907.93681558286</v>
      </c>
      <c r="G23" s="425" t="s">
        <v>38</v>
      </c>
      <c r="H23" s="422">
        <f ca="1">H18+H19</f>
        <v>69511.851923636015</v>
      </c>
      <c r="I23" s="423">
        <f ca="1">I19+I18</f>
        <v>19860.52912103886</v>
      </c>
      <c r="J23" s="423">
        <f ca="1">J19+J18</f>
        <v>19860.52912103886</v>
      </c>
      <c r="K23" s="423">
        <f ca="1">K22+K15</f>
        <v>89372.381044674854</v>
      </c>
    </row>
    <row r="24" spans="2:11" x14ac:dyDescent="0.2">
      <c r="C24" s="425" t="s">
        <v>39</v>
      </c>
      <c r="D24" s="422">
        <f ca="1">D15*10</f>
        <v>551681.36447330168</v>
      </c>
      <c r="E24" s="423">
        <f ca="1">E19+E19</f>
        <v>220672.54578932063</v>
      </c>
      <c r="F24" s="424">
        <f ca="1">F19+F19</f>
        <v>331008.81868398096</v>
      </c>
      <c r="G24" s="425" t="s">
        <v>39</v>
      </c>
      <c r="H24" s="422">
        <f ca="1">H19+H19</f>
        <v>77235.391026262238</v>
      </c>
      <c r="I24" s="423">
        <f ca="1">I19+I19</f>
        <v>22067.254578932065</v>
      </c>
      <c r="J24" s="423">
        <f ca="1">J19+J19</f>
        <v>22067.254578932065</v>
      </c>
      <c r="K24" s="423">
        <f ca="1">K23+K15</f>
        <v>99302.645605194281</v>
      </c>
    </row>
    <row r="25" spans="2:11" x14ac:dyDescent="0.2">
      <c r="C25" s="425" t="s">
        <v>40</v>
      </c>
      <c r="D25" s="422">
        <f ca="1">D24*2</f>
        <v>1103362.7289466034</v>
      </c>
      <c r="E25" s="423">
        <f ca="1">E24*2</f>
        <v>441345.09157864127</v>
      </c>
      <c r="F25" s="424">
        <f ca="1">F24*2</f>
        <v>662017.63736796193</v>
      </c>
      <c r="G25" s="425" t="s">
        <v>40</v>
      </c>
      <c r="H25" s="422">
        <f ca="1">H24*2</f>
        <v>154470.78205252448</v>
      </c>
      <c r="I25" s="423">
        <f ca="1">I24*2</f>
        <v>44134.50915786413</v>
      </c>
      <c r="J25" s="423">
        <f ca="1">J24*2</f>
        <v>44134.50915786413</v>
      </c>
      <c r="K25" s="423">
        <f ca="1">K24*2</f>
        <v>198605.29121038856</v>
      </c>
    </row>
    <row r="26" spans="2:11" ht="10.8" thickBot="1" x14ac:dyDescent="0.25">
      <c r="C26" s="434" t="s">
        <v>41</v>
      </c>
      <c r="D26" s="435">
        <f ca="1">D25+D24</f>
        <v>1655044.0934199051</v>
      </c>
      <c r="E26" s="436">
        <f ca="1">E25+E24</f>
        <v>662017.63736796193</v>
      </c>
      <c r="F26" s="437">
        <f ca="1">F25+F24</f>
        <v>993026.45605194289</v>
      </c>
      <c r="G26" s="438" t="s">
        <v>41</v>
      </c>
      <c r="H26" s="435">
        <f ca="1">H25+H24</f>
        <v>231706.1730787867</v>
      </c>
      <c r="I26" s="423">
        <f ca="1">I25+I24</f>
        <v>66201.763736796187</v>
      </c>
      <c r="J26" s="423">
        <f ca="1">J25+J24</f>
        <v>66201.763736796187</v>
      </c>
      <c r="K26" s="423">
        <f ca="1">K25+K24</f>
        <v>297907.93681558286</v>
      </c>
    </row>
    <row r="27" spans="2:11" x14ac:dyDescent="0.2">
      <c r="B27" s="439" t="s">
        <v>126</v>
      </c>
      <c r="C27" s="440"/>
      <c r="D27" s="394"/>
      <c r="E27" s="394"/>
      <c r="F27" s="394"/>
      <c r="G27" s="394"/>
      <c r="H27" s="441"/>
      <c r="I27" s="442"/>
      <c r="J27" s="442"/>
      <c r="K27" s="442"/>
    </row>
    <row r="28" spans="2:11" x14ac:dyDescent="0.2">
      <c r="C28" s="443" t="s">
        <v>42</v>
      </c>
      <c r="D28" s="519">
        <v>0.04</v>
      </c>
      <c r="E28" s="519">
        <v>0.05</v>
      </c>
      <c r="F28" s="519">
        <v>0.06</v>
      </c>
      <c r="G28" s="519">
        <v>7.0000000000000007E-2</v>
      </c>
      <c r="H28" s="519">
        <v>0.08</v>
      </c>
      <c r="I28" s="519">
        <v>0.09</v>
      </c>
      <c r="J28" s="519">
        <v>0.1</v>
      </c>
      <c r="K28" s="444" t="s">
        <v>43</v>
      </c>
    </row>
    <row r="29" spans="2:11" x14ac:dyDescent="0.2">
      <c r="B29" s="445" t="s">
        <v>44</v>
      </c>
      <c r="C29" s="446">
        <f ca="1">D26</f>
        <v>1655044.0934199051</v>
      </c>
      <c r="D29" s="423">
        <f ca="1">C29/100*4</f>
        <v>66201.763736796202</v>
      </c>
      <c r="E29" s="423">
        <f ca="1">C29/100*5</f>
        <v>82752.204670995256</v>
      </c>
      <c r="F29" s="423">
        <f ca="1">C29/100*6</f>
        <v>99302.645605194295</v>
      </c>
      <c r="G29" s="423">
        <f ca="1">C29/100*7</f>
        <v>115853.08653939335</v>
      </c>
      <c r="H29" s="423">
        <f ca="1">C29/100*8</f>
        <v>132403.5274735924</v>
      </c>
      <c r="I29" s="423">
        <f ca="1">C29/100*9</f>
        <v>148953.96840779146</v>
      </c>
      <c r="J29" s="423">
        <f ca="1">C29/100*10</f>
        <v>165504.40934199051</v>
      </c>
      <c r="K29" s="447"/>
    </row>
    <row r="30" spans="2:11" x14ac:dyDescent="0.2">
      <c r="B30" s="448" t="s">
        <v>45</v>
      </c>
      <c r="C30" s="449" t="s">
        <v>46</v>
      </c>
      <c r="D30" s="450">
        <f ca="1">D15</f>
        <v>55168.136447330166</v>
      </c>
      <c r="E30" s="450">
        <f ca="1">D15</f>
        <v>55168.136447330166</v>
      </c>
      <c r="F30" s="450">
        <f ca="1">D15</f>
        <v>55168.136447330166</v>
      </c>
      <c r="G30" s="450">
        <f ca="1">D15</f>
        <v>55168.136447330166</v>
      </c>
      <c r="H30" s="450">
        <f ca="1">D15</f>
        <v>55168.136447330166</v>
      </c>
      <c r="I30" s="450">
        <f ca="1">D15</f>
        <v>55168.136447330166</v>
      </c>
      <c r="J30" s="450">
        <f ca="1">D15</f>
        <v>55168.136447330166</v>
      </c>
      <c r="K30" s="447"/>
    </row>
    <row r="31" spans="2:11" x14ac:dyDescent="0.2">
      <c r="B31" s="448" t="s">
        <v>47</v>
      </c>
      <c r="C31" s="451" t="s">
        <v>48</v>
      </c>
      <c r="D31" s="423">
        <f t="shared" ref="D31:J31" ca="1" si="0">D29-D30</f>
        <v>11033.627289466036</v>
      </c>
      <c r="E31" s="423">
        <f t="shared" ca="1" si="0"/>
        <v>27584.06822366509</v>
      </c>
      <c r="F31" s="423">
        <f t="shared" ca="1" si="0"/>
        <v>44134.50915786413</v>
      </c>
      <c r="G31" s="423">
        <f t="shared" ca="1" si="0"/>
        <v>60684.950092063184</v>
      </c>
      <c r="H31" s="423">
        <f t="shared" ca="1" si="0"/>
        <v>77235.391026262238</v>
      </c>
      <c r="I31" s="423">
        <f t="shared" ca="1" si="0"/>
        <v>93785.831960461292</v>
      </c>
      <c r="J31" s="423">
        <f t="shared" ca="1" si="0"/>
        <v>110336.27289466035</v>
      </c>
      <c r="K31" s="447"/>
    </row>
    <row r="32" spans="2:11" ht="10.8" thickBot="1" x14ac:dyDescent="0.25">
      <c r="B32" s="452"/>
      <c r="C32" s="453" t="s">
        <v>161</v>
      </c>
      <c r="D32" s="436">
        <f t="shared" ref="D32:J32" ca="1" si="1">D31/100*10</f>
        <v>1103.3627289466035</v>
      </c>
      <c r="E32" s="436">
        <f t="shared" ca="1" si="1"/>
        <v>2758.406822366509</v>
      </c>
      <c r="F32" s="436">
        <f t="shared" ca="1" si="1"/>
        <v>4413.4509157864131</v>
      </c>
      <c r="G32" s="436">
        <f t="shared" ca="1" si="1"/>
        <v>6068.4950092063182</v>
      </c>
      <c r="H32" s="436">
        <f t="shared" ca="1" si="1"/>
        <v>7723.5391026262232</v>
      </c>
      <c r="I32" s="436">
        <f t="shared" ca="1" si="1"/>
        <v>9378.5831960461292</v>
      </c>
      <c r="J32" s="436">
        <f t="shared" ca="1" si="1"/>
        <v>11033.627289466036</v>
      </c>
      <c r="K32" s="454"/>
    </row>
    <row r="33" spans="2:11" x14ac:dyDescent="0.2">
      <c r="B33" s="455" t="s">
        <v>50</v>
      </c>
      <c r="C33" s="456" t="s">
        <v>51</v>
      </c>
      <c r="D33" s="457">
        <f t="shared" ref="D33:J36" ca="1" si="2">D29*30</f>
        <v>1986052.912103886</v>
      </c>
      <c r="E33" s="457">
        <f t="shared" ca="1" si="2"/>
        <v>2482566.1401298577</v>
      </c>
      <c r="F33" s="457">
        <f t="shared" ca="1" si="2"/>
        <v>2979079.3681558287</v>
      </c>
      <c r="G33" s="457">
        <f t="shared" ca="1" si="2"/>
        <v>3475592.5961818006</v>
      </c>
      <c r="H33" s="457">
        <f t="shared" ca="1" si="2"/>
        <v>3972105.824207772</v>
      </c>
      <c r="I33" s="457">
        <f t="shared" ca="1" si="2"/>
        <v>4468619.0522337435</v>
      </c>
      <c r="J33" s="458">
        <f t="shared" ca="1" si="2"/>
        <v>4965132.2802597154</v>
      </c>
      <c r="K33" s="459"/>
    </row>
    <row r="34" spans="2:11" x14ac:dyDescent="0.2">
      <c r="B34" s="460" t="s">
        <v>50</v>
      </c>
      <c r="C34" s="461" t="s">
        <v>52</v>
      </c>
      <c r="D34" s="462">
        <f t="shared" ca="1" si="2"/>
        <v>1655044.0934199051</v>
      </c>
      <c r="E34" s="462">
        <f t="shared" ca="1" si="2"/>
        <v>1655044.0934199051</v>
      </c>
      <c r="F34" s="462">
        <f t="shared" ca="1" si="2"/>
        <v>1655044.0934199051</v>
      </c>
      <c r="G34" s="462">
        <f t="shared" ca="1" si="2"/>
        <v>1655044.0934199051</v>
      </c>
      <c r="H34" s="462">
        <f t="shared" ca="1" si="2"/>
        <v>1655044.0934199051</v>
      </c>
      <c r="I34" s="462">
        <f t="shared" ca="1" si="2"/>
        <v>1655044.0934199051</v>
      </c>
      <c r="J34" s="463">
        <f t="shared" ca="1" si="2"/>
        <v>1655044.0934199051</v>
      </c>
      <c r="K34" s="464"/>
    </row>
    <row r="35" spans="2:11" x14ac:dyDescent="0.2">
      <c r="B35" s="465" t="s">
        <v>50</v>
      </c>
      <c r="C35" s="466" t="s">
        <v>53</v>
      </c>
      <c r="D35" s="467">
        <f t="shared" ca="1" si="2"/>
        <v>331008.81868398108</v>
      </c>
      <c r="E35" s="467">
        <f t="shared" ca="1" si="2"/>
        <v>827522.04670995264</v>
      </c>
      <c r="F35" s="467">
        <f t="shared" ca="1" si="2"/>
        <v>1324035.2747359239</v>
      </c>
      <c r="G35" s="467">
        <f t="shared" ca="1" si="2"/>
        <v>1820548.5027618955</v>
      </c>
      <c r="H35" s="467">
        <f t="shared" ca="1" si="2"/>
        <v>2317061.7307878672</v>
      </c>
      <c r="I35" s="467">
        <f t="shared" ca="1" si="2"/>
        <v>2813574.9588138387</v>
      </c>
      <c r="J35" s="468">
        <f t="shared" ca="1" si="2"/>
        <v>3310088.1868398106</v>
      </c>
      <c r="K35" s="469"/>
    </row>
    <row r="36" spans="2:11" ht="10.8" thickBot="1" x14ac:dyDescent="0.25">
      <c r="B36" s="470" t="s">
        <v>50</v>
      </c>
      <c r="C36" s="471" t="s">
        <v>49</v>
      </c>
      <c r="D36" s="472">
        <f t="shared" ca="1" si="2"/>
        <v>33100.881868398108</v>
      </c>
      <c r="E36" s="472">
        <f t="shared" ca="1" si="2"/>
        <v>82752.20467099527</v>
      </c>
      <c r="F36" s="472">
        <f t="shared" ca="1" si="2"/>
        <v>132403.5274735924</v>
      </c>
      <c r="G36" s="472">
        <f t="shared" ca="1" si="2"/>
        <v>182054.85027618954</v>
      </c>
      <c r="H36" s="472">
        <f t="shared" ca="1" si="2"/>
        <v>231706.1730787867</v>
      </c>
      <c r="I36" s="472">
        <f t="shared" ca="1" si="2"/>
        <v>281357.49588138389</v>
      </c>
      <c r="J36" s="472">
        <f t="shared" ca="1" si="2"/>
        <v>331008.81868398108</v>
      </c>
      <c r="K36" s="473"/>
    </row>
    <row r="37" spans="2:11" x14ac:dyDescent="0.2">
      <c r="B37" s="474"/>
      <c r="C37" s="475" t="s">
        <v>54</v>
      </c>
      <c r="D37" s="476">
        <f t="shared" ref="D37:J37" ca="1" si="3">D31</f>
        <v>11033.627289466036</v>
      </c>
      <c r="E37" s="477">
        <f t="shared" ca="1" si="3"/>
        <v>27584.06822366509</v>
      </c>
      <c r="F37" s="477">
        <f t="shared" ca="1" si="3"/>
        <v>44134.50915786413</v>
      </c>
      <c r="G37" s="477">
        <f t="shared" ca="1" si="3"/>
        <v>60684.950092063184</v>
      </c>
      <c r="H37" s="477">
        <f t="shared" ca="1" si="3"/>
        <v>77235.391026262238</v>
      </c>
      <c r="I37" s="477">
        <f t="shared" ca="1" si="3"/>
        <v>93785.831960461292</v>
      </c>
      <c r="J37" s="477">
        <f t="shared" ca="1" si="3"/>
        <v>110336.27289466035</v>
      </c>
      <c r="K37" s="478"/>
    </row>
    <row r="38" spans="2:11" ht="11.4" x14ac:dyDescent="0.2">
      <c r="B38" s="479"/>
      <c r="C38" s="480" t="s">
        <v>55</v>
      </c>
      <c r="D38" s="481">
        <f t="shared" ref="D38:J38" ca="1" si="4">D37/100*20</f>
        <v>2206.725457893207</v>
      </c>
      <c r="E38" s="446">
        <f t="shared" ca="1" si="4"/>
        <v>5516.813644733018</v>
      </c>
      <c r="F38" s="446">
        <f t="shared" ca="1" si="4"/>
        <v>8826.9018315728263</v>
      </c>
      <c r="G38" s="446">
        <f t="shared" ca="1" si="4"/>
        <v>12136.990018412636</v>
      </c>
      <c r="H38" s="446">
        <f t="shared" ca="1" si="4"/>
        <v>15447.078205252446</v>
      </c>
      <c r="I38" s="446">
        <f t="shared" ca="1" si="4"/>
        <v>18757.166392092258</v>
      </c>
      <c r="J38" s="446">
        <f t="shared" ca="1" si="4"/>
        <v>22067.254578932072</v>
      </c>
      <c r="K38" s="482"/>
    </row>
    <row r="39" spans="2:11" ht="13.2" x14ac:dyDescent="0.25">
      <c r="B39" s="483"/>
      <c r="C39" s="484" t="s">
        <v>56</v>
      </c>
      <c r="D39" s="481">
        <f t="shared" ref="D39:J39" ca="1" si="5">D37/100*40</f>
        <v>4413.450915786414</v>
      </c>
      <c r="E39" s="446">
        <f t="shared" ca="1" si="5"/>
        <v>11033.627289466036</v>
      </c>
      <c r="F39" s="446">
        <f t="shared" ca="1" si="5"/>
        <v>17653.803663145653</v>
      </c>
      <c r="G39" s="446">
        <f t="shared" ca="1" si="5"/>
        <v>24273.980036825273</v>
      </c>
      <c r="H39" s="446">
        <f t="shared" ca="1" si="5"/>
        <v>30894.156410504893</v>
      </c>
      <c r="I39" s="446">
        <f t="shared" ca="1" si="5"/>
        <v>37514.332784184517</v>
      </c>
      <c r="J39" s="446">
        <f t="shared" ca="1" si="5"/>
        <v>44134.509157864144</v>
      </c>
      <c r="K39" s="485"/>
    </row>
    <row r="40" spans="2:11" ht="11.4" x14ac:dyDescent="0.2">
      <c r="B40" s="479"/>
      <c r="C40" s="480" t="s">
        <v>57</v>
      </c>
      <c r="D40" s="481">
        <f t="shared" ref="D40:J40" ca="1" si="6">D37/100*40</f>
        <v>4413.450915786414</v>
      </c>
      <c r="E40" s="446">
        <f t="shared" ca="1" si="6"/>
        <v>11033.627289466036</v>
      </c>
      <c r="F40" s="446">
        <f t="shared" ca="1" si="6"/>
        <v>17653.803663145653</v>
      </c>
      <c r="G40" s="446">
        <f t="shared" ca="1" si="6"/>
        <v>24273.980036825273</v>
      </c>
      <c r="H40" s="446">
        <f t="shared" ca="1" si="6"/>
        <v>30894.156410504893</v>
      </c>
      <c r="I40" s="446">
        <f t="shared" ca="1" si="6"/>
        <v>37514.332784184517</v>
      </c>
      <c r="J40" s="446">
        <f t="shared" ca="1" si="6"/>
        <v>44134.509157864144</v>
      </c>
      <c r="K40" s="485"/>
    </row>
    <row r="41" spans="2:11" s="491" customFormat="1" ht="11.4" x14ac:dyDescent="0.2">
      <c r="B41" s="486"/>
      <c r="C41" s="487" t="s">
        <v>58</v>
      </c>
      <c r="D41" s="488">
        <f ca="1">D37/100*4</f>
        <v>441.34509157864142</v>
      </c>
      <c r="E41" s="489">
        <f ca="1">E37/100*5</f>
        <v>1379.2034111832545</v>
      </c>
      <c r="F41" s="489">
        <f ca="1">F37/100*6</f>
        <v>2648.0705494718477</v>
      </c>
      <c r="G41" s="489">
        <f ca="1">F37/100*7</f>
        <v>3089.4156410504893</v>
      </c>
      <c r="H41" s="489">
        <f ca="1">F37/100*8</f>
        <v>3530.7607326291304</v>
      </c>
      <c r="I41" s="489">
        <f ca="1">F37/100*9</f>
        <v>3972.1058242077715</v>
      </c>
      <c r="J41" s="489">
        <f ca="1">F37/100*10</f>
        <v>4413.4509157864131</v>
      </c>
      <c r="K41" s="490"/>
    </row>
    <row r="42" spans="2:11" ht="11.4" x14ac:dyDescent="0.2">
      <c r="B42" s="479"/>
      <c r="C42" s="492" t="s">
        <v>59</v>
      </c>
      <c r="D42" s="493">
        <f t="shared" ref="D42:J42" ca="1" si="7">D37+D41</f>
        <v>11474.972381044678</v>
      </c>
      <c r="E42" s="494">
        <f t="shared" ca="1" si="7"/>
        <v>28963.271634848345</v>
      </c>
      <c r="F42" s="494">
        <f t="shared" ca="1" si="7"/>
        <v>46782.579707335979</v>
      </c>
      <c r="G42" s="494">
        <f t="shared" ca="1" si="7"/>
        <v>63774.365733113671</v>
      </c>
      <c r="H42" s="494">
        <f t="shared" ca="1" si="7"/>
        <v>80766.15175889137</v>
      </c>
      <c r="I42" s="494">
        <f t="shared" ca="1" si="7"/>
        <v>97757.937784669062</v>
      </c>
      <c r="J42" s="494">
        <f t="shared" ca="1" si="7"/>
        <v>114749.72381044675</v>
      </c>
      <c r="K42" s="495"/>
    </row>
    <row r="43" spans="2:11" ht="11.4" x14ac:dyDescent="0.2">
      <c r="B43" s="496"/>
      <c r="C43" s="497" t="s">
        <v>60</v>
      </c>
      <c r="D43" s="498">
        <f ca="1">D35*D28</f>
        <v>13240.352747359244</v>
      </c>
      <c r="E43" s="498">
        <f t="shared" ref="E43:J43" ca="1" si="8">E35*E28</f>
        <v>41376.102335497635</v>
      </c>
      <c r="F43" s="498">
        <f t="shared" ca="1" si="8"/>
        <v>79442.116484155427</v>
      </c>
      <c r="G43" s="498">
        <f t="shared" ca="1" si="8"/>
        <v>127438.3951933327</v>
      </c>
      <c r="H43" s="498">
        <f t="shared" ca="1" si="8"/>
        <v>185364.93846302939</v>
      </c>
      <c r="I43" s="498">
        <f t="shared" ca="1" si="8"/>
        <v>253221.74629324547</v>
      </c>
      <c r="J43" s="498">
        <f t="shared" ca="1" si="8"/>
        <v>331008.81868398108</v>
      </c>
      <c r="K43" s="499"/>
    </row>
    <row r="44" spans="2:11" ht="12" thickBot="1" x14ac:dyDescent="0.25">
      <c r="B44" s="496"/>
      <c r="C44" s="497" t="s">
        <v>61</v>
      </c>
      <c r="D44" s="500">
        <f ca="1">D35+D43</f>
        <v>344249.17143134034</v>
      </c>
      <c r="E44" s="500">
        <f t="shared" ref="E44:J44" ca="1" si="9">E35+E43</f>
        <v>868898.14904545026</v>
      </c>
      <c r="F44" s="500">
        <f t="shared" ca="1" si="9"/>
        <v>1403477.3912200793</v>
      </c>
      <c r="G44" s="500">
        <f t="shared" ca="1" si="9"/>
        <v>1947986.8979552283</v>
      </c>
      <c r="H44" s="500">
        <f t="shared" ca="1" si="9"/>
        <v>2502426.6692508967</v>
      </c>
      <c r="I44" s="500">
        <f t="shared" ca="1" si="9"/>
        <v>3066796.705107084</v>
      </c>
      <c r="J44" s="500">
        <f t="shared" ca="1" si="9"/>
        <v>3641097.0055237915</v>
      </c>
      <c r="K44" s="440"/>
    </row>
    <row r="45" spans="2:11" ht="13.8" thickBot="1" x14ac:dyDescent="0.3">
      <c r="D45" s="501" t="s">
        <v>65</v>
      </c>
      <c r="E45" s="501"/>
      <c r="F45" s="501"/>
      <c r="G45" s="501"/>
      <c r="H45" s="502"/>
      <c r="I45" s="503" t="s">
        <v>66</v>
      </c>
      <c r="J45" s="504">
        <f ca="1">F10</f>
        <v>2364.3487048855782</v>
      </c>
      <c r="K45" s="505" t="s">
        <v>67</v>
      </c>
    </row>
    <row r="46" spans="2:11" ht="10.8" thickBot="1" x14ac:dyDescent="0.25">
      <c r="C46" s="506" t="s">
        <v>18</v>
      </c>
      <c r="D46" s="507" t="s">
        <v>68</v>
      </c>
      <c r="E46" s="507" t="s">
        <v>69</v>
      </c>
      <c r="F46" s="507" t="s">
        <v>70</v>
      </c>
      <c r="G46" s="507" t="s">
        <v>71</v>
      </c>
      <c r="H46" s="507" t="s">
        <v>72</v>
      </c>
      <c r="I46" s="507" t="s">
        <v>73</v>
      </c>
      <c r="J46" s="508" t="s">
        <v>74</v>
      </c>
      <c r="K46" s="508" t="s">
        <v>75</v>
      </c>
    </row>
    <row r="47" spans="2:11" x14ac:dyDescent="0.2">
      <c r="C47" s="425" t="s">
        <v>25</v>
      </c>
      <c r="D47" s="422">
        <f ca="1">F10/100*30</f>
        <v>709.30461146567347</v>
      </c>
      <c r="E47" s="423">
        <f ca="1">F10/100*15</f>
        <v>354.65230573283674</v>
      </c>
      <c r="F47" s="423">
        <f ca="1">F10/100*10</f>
        <v>236.43487048855781</v>
      </c>
      <c r="G47" s="423">
        <f ca="1">F10/100*15</f>
        <v>354.65230573283674</v>
      </c>
      <c r="H47" s="423">
        <f ca="1">F10/100*8</f>
        <v>189.14789639084626</v>
      </c>
      <c r="I47" s="423">
        <f ca="1">F10/100*6</f>
        <v>141.86092229313471</v>
      </c>
      <c r="J47" s="423">
        <f ca="1">F10/100*6</f>
        <v>141.86092229313471</v>
      </c>
      <c r="K47" s="423">
        <f ca="1">F10/100*10</f>
        <v>236.43487048855781</v>
      </c>
    </row>
    <row r="48" spans="2:11" x14ac:dyDescent="0.2">
      <c r="C48" s="425" t="s">
        <v>26</v>
      </c>
      <c r="D48" s="422">
        <f t="shared" ref="D48:K48" ca="1" si="10">D47*2</f>
        <v>1418.6092229313469</v>
      </c>
      <c r="E48" s="423">
        <f t="shared" ca="1" si="10"/>
        <v>709.30461146567347</v>
      </c>
      <c r="F48" s="423">
        <f t="shared" ca="1" si="10"/>
        <v>472.86974097711561</v>
      </c>
      <c r="G48" s="423">
        <f t="shared" ca="1" si="10"/>
        <v>709.30461146567347</v>
      </c>
      <c r="H48" s="423">
        <f t="shared" ca="1" si="10"/>
        <v>378.29579278169251</v>
      </c>
      <c r="I48" s="423">
        <f t="shared" ca="1" si="10"/>
        <v>283.72184458626941</v>
      </c>
      <c r="J48" s="423">
        <f t="shared" ca="1" si="10"/>
        <v>283.72184458626941</v>
      </c>
      <c r="K48" s="423">
        <f t="shared" ca="1" si="10"/>
        <v>472.86974097711561</v>
      </c>
    </row>
    <row r="49" spans="3:11" x14ac:dyDescent="0.2">
      <c r="C49" s="425" t="s">
        <v>27</v>
      </c>
      <c r="D49" s="422">
        <f t="shared" ref="D49:K49" ca="1" si="11">D47*3</f>
        <v>2127.9138343970203</v>
      </c>
      <c r="E49" s="423">
        <f t="shared" ca="1" si="11"/>
        <v>1063.9569171985102</v>
      </c>
      <c r="F49" s="423">
        <f t="shared" ca="1" si="11"/>
        <v>709.30461146567336</v>
      </c>
      <c r="G49" s="423">
        <f t="shared" ca="1" si="11"/>
        <v>1063.9569171985102</v>
      </c>
      <c r="H49" s="423">
        <f t="shared" ca="1" si="11"/>
        <v>567.44368917253883</v>
      </c>
      <c r="I49" s="423">
        <f t="shared" ca="1" si="11"/>
        <v>425.58276687940412</v>
      </c>
      <c r="J49" s="423">
        <f t="shared" ca="1" si="11"/>
        <v>425.58276687940412</v>
      </c>
      <c r="K49" s="423">
        <f t="shared" ca="1" si="11"/>
        <v>709.30461146567336</v>
      </c>
    </row>
    <row r="50" spans="3:11" x14ac:dyDescent="0.2">
      <c r="C50" s="425" t="s">
        <v>28</v>
      </c>
      <c r="D50" s="422">
        <f t="shared" ref="D50:K50" ca="1" si="12">D47*6</f>
        <v>4255.8276687940406</v>
      </c>
      <c r="E50" s="423">
        <f t="shared" ca="1" si="12"/>
        <v>2127.9138343970203</v>
      </c>
      <c r="F50" s="423">
        <f t="shared" ca="1" si="12"/>
        <v>1418.6092229313467</v>
      </c>
      <c r="G50" s="423">
        <f t="shared" ca="1" si="12"/>
        <v>2127.9138343970203</v>
      </c>
      <c r="H50" s="423">
        <f t="shared" ca="1" si="12"/>
        <v>1134.8873783450777</v>
      </c>
      <c r="I50" s="423">
        <f t="shared" ca="1" si="12"/>
        <v>851.16553375880824</v>
      </c>
      <c r="J50" s="423">
        <f t="shared" ca="1" si="12"/>
        <v>851.16553375880824</v>
      </c>
      <c r="K50" s="423">
        <f t="shared" ca="1" si="12"/>
        <v>1418.6092229313467</v>
      </c>
    </row>
    <row r="51" spans="3:11" x14ac:dyDescent="0.2">
      <c r="C51" s="425" t="s">
        <v>29</v>
      </c>
      <c r="D51" s="422">
        <f t="shared" ref="D51:K51" ca="1" si="13">D47*12</f>
        <v>8511.6553375880812</v>
      </c>
      <c r="E51" s="423">
        <f t="shared" ca="1" si="13"/>
        <v>4255.8276687940406</v>
      </c>
      <c r="F51" s="423">
        <f t="shared" ca="1" si="13"/>
        <v>2837.2184458626934</v>
      </c>
      <c r="G51" s="423">
        <f t="shared" ca="1" si="13"/>
        <v>4255.8276687940406</v>
      </c>
      <c r="H51" s="423">
        <f t="shared" ca="1" si="13"/>
        <v>2269.7747566901553</v>
      </c>
      <c r="I51" s="423">
        <f t="shared" ca="1" si="13"/>
        <v>1702.3310675176165</v>
      </c>
      <c r="J51" s="423">
        <f t="shared" ca="1" si="13"/>
        <v>1702.3310675176165</v>
      </c>
      <c r="K51" s="423">
        <f t="shared" ca="1" si="13"/>
        <v>2837.2184458626934</v>
      </c>
    </row>
    <row r="52" spans="3:11" x14ac:dyDescent="0.2">
      <c r="C52" s="432" t="s">
        <v>30</v>
      </c>
      <c r="D52" s="509">
        <f t="shared" ref="D52:K52" ca="1" si="14">D47*14</f>
        <v>9930.2645605194284</v>
      </c>
      <c r="E52" s="510">
        <f t="shared" ca="1" si="14"/>
        <v>4965.1322802597142</v>
      </c>
      <c r="F52" s="510">
        <f t="shared" ca="1" si="14"/>
        <v>3310.0881868398092</v>
      </c>
      <c r="G52" s="510">
        <f t="shared" ca="1" si="14"/>
        <v>4965.1322802597142</v>
      </c>
      <c r="H52" s="510">
        <f t="shared" ca="1" si="14"/>
        <v>2648.0705494718477</v>
      </c>
      <c r="I52" s="510">
        <f t="shared" ca="1" si="14"/>
        <v>1986.0529121038858</v>
      </c>
      <c r="J52" s="510">
        <f t="shared" ca="1" si="14"/>
        <v>1986.0529121038858</v>
      </c>
      <c r="K52" s="510">
        <f t="shared" ca="1" si="14"/>
        <v>3310.0881868398092</v>
      </c>
    </row>
    <row r="53" spans="3:11" x14ac:dyDescent="0.2">
      <c r="C53" s="425" t="s">
        <v>31</v>
      </c>
      <c r="D53" s="422">
        <f t="shared" ref="D53:K53" ca="1" si="15">D52*2</f>
        <v>19860.529121038857</v>
      </c>
      <c r="E53" s="423">
        <f t="shared" ca="1" si="15"/>
        <v>9930.2645605194284</v>
      </c>
      <c r="F53" s="423">
        <f t="shared" ca="1" si="15"/>
        <v>6620.1763736796183</v>
      </c>
      <c r="G53" s="423">
        <f t="shared" ca="1" si="15"/>
        <v>9930.2645605194284</v>
      </c>
      <c r="H53" s="423">
        <f t="shared" ca="1" si="15"/>
        <v>5296.1410989436954</v>
      </c>
      <c r="I53" s="423">
        <f t="shared" ca="1" si="15"/>
        <v>3972.1058242077715</v>
      </c>
      <c r="J53" s="423">
        <f t="shared" ca="1" si="15"/>
        <v>3972.1058242077715</v>
      </c>
      <c r="K53" s="423">
        <f t="shared" ca="1" si="15"/>
        <v>6620.1763736796183</v>
      </c>
    </row>
    <row r="54" spans="3:11" x14ac:dyDescent="0.2">
      <c r="C54" s="425" t="s">
        <v>32</v>
      </c>
      <c r="D54" s="422">
        <f t="shared" ref="D54:K54" ca="1" si="16">D53+D52</f>
        <v>29790.793681558287</v>
      </c>
      <c r="E54" s="423">
        <f t="shared" ca="1" si="16"/>
        <v>14895.396840779144</v>
      </c>
      <c r="F54" s="423">
        <f t="shared" ca="1" si="16"/>
        <v>9930.2645605194266</v>
      </c>
      <c r="G54" s="423">
        <f t="shared" ca="1" si="16"/>
        <v>14895.396840779144</v>
      </c>
      <c r="H54" s="423">
        <f t="shared" ca="1" si="16"/>
        <v>7944.2116484155431</v>
      </c>
      <c r="I54" s="423">
        <f t="shared" ca="1" si="16"/>
        <v>5958.1587363116578</v>
      </c>
      <c r="J54" s="423">
        <f t="shared" ca="1" si="16"/>
        <v>5958.1587363116578</v>
      </c>
      <c r="K54" s="423">
        <f t="shared" ca="1" si="16"/>
        <v>9930.2645605194266</v>
      </c>
    </row>
    <row r="55" spans="3:11" x14ac:dyDescent="0.2">
      <c r="C55" s="425" t="s">
        <v>33</v>
      </c>
      <c r="D55" s="422">
        <f ca="1">D53+D53</f>
        <v>39721.058242077714</v>
      </c>
      <c r="E55" s="423">
        <f t="shared" ref="E55:K55" ca="1" si="17">E54+E52</f>
        <v>19860.529121038857</v>
      </c>
      <c r="F55" s="423">
        <f t="shared" ca="1" si="17"/>
        <v>13240.352747359237</v>
      </c>
      <c r="G55" s="423">
        <f t="shared" ca="1" si="17"/>
        <v>19860.529121038857</v>
      </c>
      <c r="H55" s="423">
        <f t="shared" ca="1" si="17"/>
        <v>10592.282197887391</v>
      </c>
      <c r="I55" s="423">
        <f t="shared" ca="1" si="17"/>
        <v>7944.2116484155431</v>
      </c>
      <c r="J55" s="423">
        <f t="shared" ca="1" si="17"/>
        <v>7944.2116484155431</v>
      </c>
      <c r="K55" s="423">
        <f t="shared" ca="1" si="17"/>
        <v>13240.352747359237</v>
      </c>
    </row>
    <row r="56" spans="3:11" x14ac:dyDescent="0.2">
      <c r="C56" s="425" t="s">
        <v>34</v>
      </c>
      <c r="D56" s="422">
        <f ca="1">D54+D53</f>
        <v>49651.322802597148</v>
      </c>
      <c r="E56" s="423">
        <f t="shared" ref="E56:K56" ca="1" si="18">E55+E52</f>
        <v>24825.66140129857</v>
      </c>
      <c r="F56" s="423">
        <f t="shared" ca="1" si="18"/>
        <v>16550.440934199047</v>
      </c>
      <c r="G56" s="423">
        <f t="shared" ca="1" si="18"/>
        <v>24825.66140129857</v>
      </c>
      <c r="H56" s="423">
        <f t="shared" ca="1" si="18"/>
        <v>13240.352747359238</v>
      </c>
      <c r="I56" s="423">
        <f t="shared" ca="1" si="18"/>
        <v>9930.2645605194284</v>
      </c>
      <c r="J56" s="423">
        <f t="shared" ca="1" si="18"/>
        <v>9930.2645605194284</v>
      </c>
      <c r="K56" s="423">
        <f t="shared" ca="1" si="18"/>
        <v>16550.440934199047</v>
      </c>
    </row>
    <row r="57" spans="3:11" x14ac:dyDescent="0.2">
      <c r="C57" s="425" t="s">
        <v>35</v>
      </c>
      <c r="D57" s="422">
        <f ca="1">D54+D54</f>
        <v>59581.587363116574</v>
      </c>
      <c r="E57" s="423">
        <f t="shared" ref="E57:K57" ca="1" si="19">E56+E52</f>
        <v>29790.793681558283</v>
      </c>
      <c r="F57" s="423">
        <f t="shared" ca="1" si="19"/>
        <v>19860.529121038857</v>
      </c>
      <c r="G57" s="423">
        <f t="shared" ca="1" si="19"/>
        <v>29790.793681558283</v>
      </c>
      <c r="H57" s="423">
        <f t="shared" ca="1" si="19"/>
        <v>15888.423296831086</v>
      </c>
      <c r="I57" s="423">
        <f t="shared" ca="1" si="19"/>
        <v>11916.317472623314</v>
      </c>
      <c r="J57" s="423">
        <f t="shared" ca="1" si="19"/>
        <v>11916.317472623314</v>
      </c>
      <c r="K57" s="423">
        <f t="shared" ca="1" si="19"/>
        <v>19860.529121038857</v>
      </c>
    </row>
    <row r="58" spans="3:11" x14ac:dyDescent="0.2">
      <c r="C58" s="425" t="s">
        <v>36</v>
      </c>
      <c r="D58" s="422">
        <f ca="1">D54+D55</f>
        <v>69511.851923636001</v>
      </c>
      <c r="E58" s="423">
        <f t="shared" ref="E58:K58" ca="1" si="20">E57+E52</f>
        <v>34755.925961818</v>
      </c>
      <c r="F58" s="423">
        <f t="shared" ca="1" si="20"/>
        <v>23170.617307878667</v>
      </c>
      <c r="G58" s="423">
        <f t="shared" ca="1" si="20"/>
        <v>34755.925961818</v>
      </c>
      <c r="H58" s="423">
        <f t="shared" ca="1" si="20"/>
        <v>18536.493846302932</v>
      </c>
      <c r="I58" s="423">
        <f t="shared" ca="1" si="20"/>
        <v>13902.370384727199</v>
      </c>
      <c r="J58" s="423">
        <f t="shared" ca="1" si="20"/>
        <v>13902.370384727199</v>
      </c>
      <c r="K58" s="423">
        <f t="shared" ca="1" si="20"/>
        <v>23170.617307878667</v>
      </c>
    </row>
    <row r="59" spans="3:11" x14ac:dyDescent="0.2">
      <c r="C59" s="425" t="s">
        <v>37</v>
      </c>
      <c r="D59" s="422">
        <f t="shared" ref="D59:K59" ca="1" si="21">D58+D52</f>
        <v>79442.116484155427</v>
      </c>
      <c r="E59" s="423">
        <f t="shared" ca="1" si="21"/>
        <v>39721.058242077714</v>
      </c>
      <c r="F59" s="423">
        <f t="shared" ca="1" si="21"/>
        <v>26480.705494718477</v>
      </c>
      <c r="G59" s="423">
        <f t="shared" ca="1" si="21"/>
        <v>39721.058242077714</v>
      </c>
      <c r="H59" s="423">
        <f t="shared" ca="1" si="21"/>
        <v>21184.564395774782</v>
      </c>
      <c r="I59" s="423">
        <f t="shared" ca="1" si="21"/>
        <v>15888.423296831084</v>
      </c>
      <c r="J59" s="423">
        <f t="shared" ca="1" si="21"/>
        <v>15888.423296831084</v>
      </c>
      <c r="K59" s="423">
        <f t="shared" ca="1" si="21"/>
        <v>26480.705494718477</v>
      </c>
    </row>
    <row r="60" spans="3:11" x14ac:dyDescent="0.2">
      <c r="C60" s="425" t="s">
        <v>38</v>
      </c>
      <c r="D60" s="422">
        <f t="shared" ref="D60:K60" ca="1" si="22">D59+D52</f>
        <v>89372.381044674854</v>
      </c>
      <c r="E60" s="423">
        <f t="shared" ca="1" si="22"/>
        <v>44686.190522337427</v>
      </c>
      <c r="F60" s="423">
        <f t="shared" ca="1" si="22"/>
        <v>29790.793681558287</v>
      </c>
      <c r="G60" s="423">
        <f t="shared" ca="1" si="22"/>
        <v>44686.190522337427</v>
      </c>
      <c r="H60" s="423">
        <f t="shared" ca="1" si="22"/>
        <v>23832.634945246631</v>
      </c>
      <c r="I60" s="423">
        <f t="shared" ca="1" si="22"/>
        <v>17874.476208934972</v>
      </c>
      <c r="J60" s="423">
        <f t="shared" ca="1" si="22"/>
        <v>17874.476208934972</v>
      </c>
      <c r="K60" s="423">
        <f t="shared" ca="1" si="22"/>
        <v>29790.793681558287</v>
      </c>
    </row>
    <row r="61" spans="3:11" x14ac:dyDescent="0.2">
      <c r="C61" s="425" t="s">
        <v>39</v>
      </c>
      <c r="D61" s="422">
        <f t="shared" ref="D61:K61" ca="1" si="23">D60+D52</f>
        <v>99302.645605194281</v>
      </c>
      <c r="E61" s="423">
        <f t="shared" ca="1" si="23"/>
        <v>49651.32280259714</v>
      </c>
      <c r="F61" s="423">
        <f t="shared" ca="1" si="23"/>
        <v>33100.881868398094</v>
      </c>
      <c r="G61" s="423">
        <f t="shared" ca="1" si="23"/>
        <v>49651.32280259714</v>
      </c>
      <c r="H61" s="423">
        <f t="shared" ca="1" si="23"/>
        <v>26480.705494718481</v>
      </c>
      <c r="I61" s="423">
        <f t="shared" ca="1" si="23"/>
        <v>19860.529121038857</v>
      </c>
      <c r="J61" s="423">
        <f t="shared" ca="1" si="23"/>
        <v>19860.529121038857</v>
      </c>
      <c r="K61" s="423">
        <f t="shared" ca="1" si="23"/>
        <v>33100.881868398094</v>
      </c>
    </row>
    <row r="62" spans="3:11" x14ac:dyDescent="0.2">
      <c r="C62" s="425" t="s">
        <v>40</v>
      </c>
      <c r="D62" s="422">
        <f t="shared" ref="D62:K62" ca="1" si="24">D61*2</f>
        <v>198605.29121038856</v>
      </c>
      <c r="E62" s="423">
        <f t="shared" ca="1" si="24"/>
        <v>99302.645605194281</v>
      </c>
      <c r="F62" s="423">
        <f t="shared" ca="1" si="24"/>
        <v>66201.763736796187</v>
      </c>
      <c r="G62" s="423">
        <f t="shared" ca="1" si="24"/>
        <v>99302.645605194281</v>
      </c>
      <c r="H62" s="423">
        <f t="shared" ca="1" si="24"/>
        <v>52961.410989436961</v>
      </c>
      <c r="I62" s="423">
        <f t="shared" ca="1" si="24"/>
        <v>39721.058242077714</v>
      </c>
      <c r="J62" s="423">
        <f t="shared" ca="1" si="24"/>
        <v>39721.058242077714</v>
      </c>
      <c r="K62" s="423">
        <f t="shared" ca="1" si="24"/>
        <v>66201.763736796187</v>
      </c>
    </row>
    <row r="63" spans="3:11" ht="10.8" thickBot="1" x14ac:dyDescent="0.25">
      <c r="C63" s="434" t="s">
        <v>41</v>
      </c>
      <c r="D63" s="422">
        <f t="shared" ref="D63:K63" ca="1" si="25">D62+D61</f>
        <v>297907.93681558286</v>
      </c>
      <c r="E63" s="423">
        <f t="shared" ca="1" si="25"/>
        <v>148953.96840779143</v>
      </c>
      <c r="F63" s="423">
        <f t="shared" ca="1" si="25"/>
        <v>99302.645605194281</v>
      </c>
      <c r="G63" s="423">
        <f t="shared" ca="1" si="25"/>
        <v>148953.96840779143</v>
      </c>
      <c r="H63" s="423">
        <f t="shared" ca="1" si="25"/>
        <v>79442.116484155442</v>
      </c>
      <c r="I63" s="423">
        <f t="shared" ca="1" si="25"/>
        <v>59581.587363116574</v>
      </c>
      <c r="J63" s="423">
        <f t="shared" ca="1" si="25"/>
        <v>59581.587363116574</v>
      </c>
      <c r="K63" s="423">
        <f t="shared" ca="1" si="25"/>
        <v>99302.645605194281</v>
      </c>
    </row>
    <row r="64" spans="3:11" x14ac:dyDescent="0.2">
      <c r="H64" s="442"/>
      <c r="I64" s="442"/>
      <c r="J64" s="442"/>
      <c r="K64" s="442"/>
    </row>
    <row r="66" s="377" customFormat="1" x14ac:dyDescent="0.2"/>
    <row r="67" s="377" customFormat="1" x14ac:dyDescent="0.2"/>
    <row r="68" s="377" customFormat="1" x14ac:dyDescent="0.2"/>
    <row r="69" s="377" customFormat="1" x14ac:dyDescent="0.2"/>
    <row r="70" s="377" customFormat="1" x14ac:dyDescent="0.2"/>
    <row r="71" s="377" customFormat="1" x14ac:dyDescent="0.2"/>
    <row r="72" s="377" customFormat="1" x14ac:dyDescent="0.2"/>
    <row r="73" s="377" customFormat="1" x14ac:dyDescent="0.2"/>
    <row r="74" s="377" customFormat="1" x14ac:dyDescent="0.2"/>
    <row r="75" s="377" customFormat="1" x14ac:dyDescent="0.2"/>
    <row r="76" s="377" customFormat="1" x14ac:dyDescent="0.2"/>
    <row r="77" s="377" customFormat="1" x14ac:dyDescent="0.2"/>
    <row r="78" s="377" customFormat="1" x14ac:dyDescent="0.2"/>
    <row r="79" s="377" customFormat="1" x14ac:dyDescent="0.2"/>
    <row r="80" s="377" customFormat="1" x14ac:dyDescent="0.2"/>
    <row r="81" s="377" customFormat="1" x14ac:dyDescent="0.2"/>
    <row r="82" s="377" customFormat="1" x14ac:dyDescent="0.2"/>
    <row r="83" s="377" customFormat="1" x14ac:dyDescent="0.2"/>
    <row r="84" s="377" customFormat="1" x14ac:dyDescent="0.2"/>
    <row r="85" s="377" customFormat="1" x14ac:dyDescent="0.2"/>
    <row r="86" s="377" customFormat="1" x14ac:dyDescent="0.2"/>
    <row r="87" s="377" customFormat="1" x14ac:dyDescent="0.2"/>
    <row r="88" s="377" customFormat="1" x14ac:dyDescent="0.2"/>
    <row r="89" s="377" customFormat="1" x14ac:dyDescent="0.2"/>
    <row r="90" s="377" customFormat="1" x14ac:dyDescent="0.2"/>
    <row r="91" s="377" customFormat="1" x14ac:dyDescent="0.2"/>
    <row r="92" s="377" customFormat="1" x14ac:dyDescent="0.2"/>
    <row r="93" s="377" customFormat="1" x14ac:dyDescent="0.2"/>
    <row r="94" s="377" customFormat="1" x14ac:dyDescent="0.2"/>
    <row r="95" s="377" customFormat="1" x14ac:dyDescent="0.2"/>
    <row r="96" s="377" customFormat="1" x14ac:dyDescent="0.2"/>
    <row r="97" s="377" customFormat="1" x14ac:dyDescent="0.2"/>
    <row r="98" s="377" customFormat="1" x14ac:dyDescent="0.2"/>
    <row r="99" s="377" customFormat="1" x14ac:dyDescent="0.2"/>
    <row r="100" s="377" customFormat="1" x14ac:dyDescent="0.2"/>
    <row r="101" s="377" customFormat="1" x14ac:dyDescent="0.2"/>
    <row r="102" s="377" customFormat="1" x14ac:dyDescent="0.2"/>
    <row r="103" s="377" customFormat="1" x14ac:dyDescent="0.2"/>
    <row r="104" s="377" customFormat="1" x14ac:dyDescent="0.2"/>
    <row r="105" s="377" customFormat="1" x14ac:dyDescent="0.2"/>
    <row r="106" s="377" customFormat="1" x14ac:dyDescent="0.2"/>
    <row r="107" s="377" customFormat="1" x14ac:dyDescent="0.2"/>
    <row r="108" s="377" customFormat="1" x14ac:dyDescent="0.2"/>
    <row r="109" s="377" customFormat="1" x14ac:dyDescent="0.2"/>
    <row r="110" s="377" customFormat="1" x14ac:dyDescent="0.2"/>
  </sheetData>
  <conditionalFormatting sqref="D10:F26 H10:K26">
    <cfRule type="dataBar" priority="8">
      <dataBar>
        <cfvo type="min"/>
        <cfvo type="max"/>
        <color rgb="FFD6007B"/>
      </dataBar>
    </cfRule>
    <cfRule type="dataBar" priority="17">
      <dataBar>
        <cfvo type="min"/>
        <cfvo type="max"/>
        <color rgb="FFD6007B"/>
      </dataBar>
    </cfRule>
    <cfRule type="dataBar" priority="26">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fRule type="colorScale" priority="25">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fRule type="dataBar" priority="15">
      <dataBar>
        <cfvo type="min"/>
        <cfvo type="max"/>
        <color rgb="FF008AEF"/>
      </dataBar>
    </cfRule>
    <cfRule type="dataBar" priority="24">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fRule type="colorScale" priority="22">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fRule type="colorScale" priority="23">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fRule type="dataBar" priority="12">
      <dataBar>
        <cfvo type="min"/>
        <cfvo type="max"/>
        <color rgb="FFFF555A"/>
      </dataBar>
    </cfRule>
    <cfRule type="dataBar" priority="21">
      <dataBar>
        <cfvo type="min"/>
        <cfvo type="max"/>
        <color rgb="FFFF555A"/>
      </dataBar>
    </cfRule>
  </conditionalFormatting>
  <conditionalFormatting sqref="D47:K63">
    <cfRule type="dataBar" priority="9">
      <dataBar>
        <cfvo type="min"/>
        <cfvo type="max"/>
        <color rgb="FF638EC6"/>
      </dataBar>
    </cfRule>
  </conditionalFormatting>
  <conditionalFormatting sqref="D52:K68">
    <cfRule type="dataBar" priority="18">
      <dataBar>
        <cfvo type="min"/>
        <cfvo type="max"/>
        <color rgb="FF638EC6"/>
      </dataBar>
    </cfRule>
    <cfRule type="dataBar" priority="27">
      <dataBar>
        <cfvo type="min"/>
        <cfvo type="max"/>
        <color rgb="FF638EC6"/>
      </dataBar>
    </cfRule>
  </conditionalFormatting>
  <conditionalFormatting sqref="J45">
    <cfRule type="dataBar" priority="1">
      <dataBar>
        <cfvo type="min"/>
        <cfvo type="max"/>
        <color rgb="FF638EC6"/>
      </dataBar>
    </cfRule>
    <cfRule type="dataBar" priority="2">
      <dataBar>
        <cfvo type="min"/>
        <cfvo type="max"/>
        <color rgb="FFD6007B"/>
      </dataBar>
    </cfRule>
  </conditionalFormatting>
  <conditionalFormatting sqref="J50">
    <cfRule type="dataBar" priority="10">
      <dataBar>
        <cfvo type="min"/>
        <cfvo type="max"/>
        <color rgb="FF638EC6"/>
      </dataBar>
    </cfRule>
    <cfRule type="dataBar" priority="11">
      <dataBar>
        <cfvo type="min"/>
        <cfvo type="max"/>
        <color rgb="FFD6007B"/>
      </dataBar>
    </cfRule>
    <cfRule type="dataBar" priority="19">
      <dataBar>
        <cfvo type="min"/>
        <cfvo type="max"/>
        <color rgb="FF638EC6"/>
      </dataBar>
    </cfRule>
    <cfRule type="dataBar" priority="20">
      <dataBar>
        <cfvo type="min"/>
        <cfvo type="max"/>
        <color rgb="FFD6007B"/>
      </dataBar>
    </cfRule>
  </conditionalFormatting>
  <hyperlinks>
    <hyperlink ref="A4" r:id="rId1" tooltip="European Union" display="http://en.wikipedia.org/wiki/European_Union" xr:uid="{00000000-0004-0000-0500-000000000000}"/>
  </hyperlinks>
  <pageMargins left="0.7" right="0.7" top="0.75" bottom="0.75" header="0.3" footer="0.3"/>
  <pageSetup paperSize="9" orientation="portrait" horizontalDpi="300" verticalDpi="300" r:id="rId2"/>
  <drawing r:id="rId3"/>
  <legacyDrawing r:id="rId4"/>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Tanzania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119</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46.848295968633757</v>
      </c>
      <c r="F5" s="15">
        <f>E5*14</f>
        <v>655.87614356087261</v>
      </c>
      <c r="G5" s="16">
        <v>1</v>
      </c>
      <c r="H5" s="15">
        <f>F5*30</f>
        <v>19676.284306826179</v>
      </c>
      <c r="I5" s="17">
        <f>E26</f>
        <v>7870.5137227304713</v>
      </c>
      <c r="J5" s="18">
        <f>F26</f>
        <v>11805.770584095706</v>
      </c>
      <c r="K5" s="19"/>
    </row>
    <row r="6" spans="1:11" ht="13.2" x14ac:dyDescent="0.25">
      <c r="A6" s="151" t="s">
        <v>9</v>
      </c>
      <c r="B6" s="159">
        <f>D5*C6</f>
        <v>66.571428571428569</v>
      </c>
      <c r="C6" s="233">
        <f>B7/C7</f>
        <v>66.571428571428569</v>
      </c>
      <c r="D6" s="20" t="s">
        <v>10</v>
      </c>
      <c r="E6" s="21"/>
      <c r="F6" s="21"/>
      <c r="G6" s="22">
        <v>39706</v>
      </c>
      <c r="H6" s="23" t="s">
        <v>11</v>
      </c>
      <c r="I6" s="24" t="s">
        <v>12</v>
      </c>
      <c r="J6" s="24" t="s">
        <v>13</v>
      </c>
      <c r="K6" s="25"/>
    </row>
    <row r="7" spans="1:11" ht="14.4" x14ac:dyDescent="0.3">
      <c r="A7" s="162" t="s">
        <v>14</v>
      </c>
      <c r="B7" s="26">
        <v>932</v>
      </c>
      <c r="C7" s="27">
        <v>14</v>
      </c>
      <c r="D7"/>
      <c r="E7" s="28"/>
      <c r="F7"/>
      <c r="G7" s="29">
        <v>1.421</v>
      </c>
      <c r="H7"/>
      <c r="I7" s="30"/>
      <c r="J7"/>
      <c r="K7" s="31"/>
    </row>
    <row r="8" spans="1:11" ht="13.8" thickBot="1" x14ac:dyDescent="0.3">
      <c r="A8" s="150" t="s">
        <v>15</v>
      </c>
      <c r="B8" s="32">
        <f>B7*C8</f>
        <v>27960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46.848295968633757</v>
      </c>
      <c r="E10" s="39">
        <f>D10/100*40</f>
        <v>18.739318387453501</v>
      </c>
      <c r="F10" s="153">
        <f>D10/100*60</f>
        <v>28.108977581180255</v>
      </c>
      <c r="G10" s="155" t="s">
        <v>25</v>
      </c>
      <c r="H10" s="144">
        <f>E10/100*35</f>
        <v>6.5587614356087256</v>
      </c>
      <c r="I10" s="39">
        <f>E10/100*10</f>
        <v>1.8739318387453503</v>
      </c>
      <c r="J10" s="39">
        <f>E10/100*10</f>
        <v>1.8739318387453503</v>
      </c>
      <c r="K10" s="39">
        <f>E10/100*45</f>
        <v>8.4326932743540759</v>
      </c>
    </row>
    <row r="11" spans="1:11" x14ac:dyDescent="0.2">
      <c r="B11" s="19"/>
      <c r="C11" s="149" t="s">
        <v>26</v>
      </c>
      <c r="D11" s="144">
        <f>D10*2</f>
        <v>93.696591937267513</v>
      </c>
      <c r="E11" s="39">
        <f>E10*2</f>
        <v>37.478636774907002</v>
      </c>
      <c r="F11" s="153">
        <f>F10*2</f>
        <v>56.217955162360511</v>
      </c>
      <c r="G11" s="155" t="s">
        <v>26</v>
      </c>
      <c r="H11" s="144">
        <f>H10*2</f>
        <v>13.117522871217451</v>
      </c>
      <c r="I11" s="39">
        <f>I10*2</f>
        <v>3.7478636774907006</v>
      </c>
      <c r="J11" s="39">
        <f>J10*2</f>
        <v>3.7478636774907006</v>
      </c>
      <c r="K11" s="39">
        <f>K10*2</f>
        <v>16.865386548708152</v>
      </c>
    </row>
    <row r="12" spans="1:11" ht="14.4" x14ac:dyDescent="0.3">
      <c r="A12" s="145"/>
      <c r="B12" s="19"/>
      <c r="C12" s="149" t="s">
        <v>27</v>
      </c>
      <c r="D12" s="144">
        <f>D10*3</f>
        <v>140.54488790590128</v>
      </c>
      <c r="E12" s="39">
        <f>E10*3</f>
        <v>56.217955162360504</v>
      </c>
      <c r="F12" s="153">
        <f>F10*3</f>
        <v>84.326932743540766</v>
      </c>
      <c r="G12" s="155" t="s">
        <v>27</v>
      </c>
      <c r="H12" s="144">
        <f>H10*3</f>
        <v>19.676284306826176</v>
      </c>
      <c r="I12" s="39">
        <f>I10*3</f>
        <v>5.6217955162360509</v>
      </c>
      <c r="J12" s="39">
        <f>J10*3</f>
        <v>5.6217955162360509</v>
      </c>
      <c r="K12" s="39">
        <f>K10*3</f>
        <v>25.298079823062228</v>
      </c>
    </row>
    <row r="13" spans="1:11" x14ac:dyDescent="0.2">
      <c r="B13" s="19"/>
      <c r="C13" s="149" t="s">
        <v>28</v>
      </c>
      <c r="D13" s="144">
        <f>D10*6</f>
        <v>281.08977581180255</v>
      </c>
      <c r="E13" s="39">
        <f>E10*6</f>
        <v>112.43591032472101</v>
      </c>
      <c r="F13" s="153">
        <f>F10*6</f>
        <v>168.65386548708153</v>
      </c>
      <c r="G13" s="155" t="s">
        <v>28</v>
      </c>
      <c r="H13" s="144">
        <f>H10*6</f>
        <v>39.352568613652352</v>
      </c>
      <c r="I13" s="39">
        <f>I10*6</f>
        <v>11.243591032472102</v>
      </c>
      <c r="J13" s="39">
        <f>J10*6</f>
        <v>11.243591032472102</v>
      </c>
      <c r="K13" s="39">
        <f>K10*6</f>
        <v>50.596159646124455</v>
      </c>
    </row>
    <row r="14" spans="1:11" x14ac:dyDescent="0.2">
      <c r="A14" s="157"/>
      <c r="B14" s="147"/>
      <c r="C14" s="149" t="s">
        <v>29</v>
      </c>
      <c r="D14" s="144">
        <f>D10*12</f>
        <v>562.17955162360511</v>
      </c>
      <c r="E14" s="39">
        <f>E10*12</f>
        <v>224.87182064944201</v>
      </c>
      <c r="F14" s="153">
        <f>F10*12</f>
        <v>337.30773097416306</v>
      </c>
      <c r="G14" s="155" t="s">
        <v>29</v>
      </c>
      <c r="H14" s="144">
        <f>H10*12</f>
        <v>78.705137227304704</v>
      </c>
      <c r="I14" s="39">
        <f>I10*12</f>
        <v>22.487182064944204</v>
      </c>
      <c r="J14" s="39">
        <f>J10*12</f>
        <v>22.487182064944204</v>
      </c>
      <c r="K14" s="39">
        <f>K10*12</f>
        <v>101.19231929224891</v>
      </c>
    </row>
    <row r="15" spans="1:11" x14ac:dyDescent="0.2">
      <c r="A15" s="157"/>
      <c r="B15" s="158"/>
      <c r="C15" s="160" t="s">
        <v>30</v>
      </c>
      <c r="D15" s="156">
        <f>D10*14</f>
        <v>655.87614356087261</v>
      </c>
      <c r="E15" s="41">
        <f>E10*14</f>
        <v>262.35045742434903</v>
      </c>
      <c r="F15" s="141">
        <f>F10*14</f>
        <v>393.52568613652357</v>
      </c>
      <c r="G15" s="143" t="s">
        <v>30</v>
      </c>
      <c r="H15" s="156">
        <f>H10*14</f>
        <v>91.822660098522164</v>
      </c>
      <c r="I15" s="41">
        <f>I10*14</f>
        <v>26.235045742434906</v>
      </c>
      <c r="J15" s="41">
        <f>J10*14</f>
        <v>26.235045742434906</v>
      </c>
      <c r="K15" s="41">
        <f>K10*14</f>
        <v>118.05770584095706</v>
      </c>
    </row>
    <row r="16" spans="1:11" x14ac:dyDescent="0.2">
      <c r="A16" s="157"/>
      <c r="B16" s="146"/>
      <c r="C16" s="149" t="s">
        <v>31</v>
      </c>
      <c r="D16" s="144">
        <f>D15*2</f>
        <v>1311.7522871217452</v>
      </c>
      <c r="E16" s="39">
        <f>E15*2</f>
        <v>524.70091484869806</v>
      </c>
      <c r="F16" s="153">
        <f>F15*2</f>
        <v>787.05137227304715</v>
      </c>
      <c r="G16" s="155" t="s">
        <v>31</v>
      </c>
      <c r="H16" s="144">
        <f>H15*2</f>
        <v>183.64532019704433</v>
      </c>
      <c r="I16" s="39">
        <f>I15*2</f>
        <v>52.470091484869812</v>
      </c>
      <c r="J16" s="39">
        <f>J15*2</f>
        <v>52.470091484869812</v>
      </c>
      <c r="K16" s="39">
        <f>K15*2</f>
        <v>236.11541168191411</v>
      </c>
    </row>
    <row r="17" spans="1:11" x14ac:dyDescent="0.2">
      <c r="B17" s="19"/>
      <c r="C17" s="149" t="s">
        <v>32</v>
      </c>
      <c r="D17" s="144">
        <f>D16+D15</f>
        <v>1967.6284306826178</v>
      </c>
      <c r="E17" s="39">
        <f>E16+E15</f>
        <v>787.05137227304704</v>
      </c>
      <c r="F17" s="153">
        <f>F16+F15</f>
        <v>1180.5770584095708</v>
      </c>
      <c r="G17" s="155" t="s">
        <v>32</v>
      </c>
      <c r="H17" s="144">
        <f>H16+H15</f>
        <v>275.46798029556646</v>
      </c>
      <c r="I17" s="39">
        <f>I16+I15</f>
        <v>78.705137227304718</v>
      </c>
      <c r="J17" s="39">
        <f>J16+J15</f>
        <v>78.705137227304718</v>
      </c>
      <c r="K17" s="39">
        <f>K16+K15</f>
        <v>354.17311752287117</v>
      </c>
    </row>
    <row r="18" spans="1:11" x14ac:dyDescent="0.2">
      <c r="A18" s="138"/>
      <c r="B18" s="19"/>
      <c r="C18" s="149" t="s">
        <v>33</v>
      </c>
      <c r="D18" s="144">
        <f>D16*2</f>
        <v>2623.5045742434904</v>
      </c>
      <c r="E18" s="39">
        <f>E16+E16</f>
        <v>1049.4018296973961</v>
      </c>
      <c r="F18" s="153">
        <f>F16+F16</f>
        <v>1574.1027445460943</v>
      </c>
      <c r="G18" s="155" t="s">
        <v>33</v>
      </c>
      <c r="H18" s="144">
        <f>H16+H16</f>
        <v>367.29064039408865</v>
      </c>
      <c r="I18" s="39">
        <f>I16+I16</f>
        <v>104.94018296973962</v>
      </c>
      <c r="J18" s="39">
        <f>J16+J16</f>
        <v>104.94018296973962</v>
      </c>
      <c r="K18" s="39">
        <f>K16+K16</f>
        <v>472.23082336382822</v>
      </c>
    </row>
    <row r="19" spans="1:11" x14ac:dyDescent="0.2">
      <c r="A19" s="138"/>
      <c r="B19" s="19"/>
      <c r="C19" s="149" t="s">
        <v>34</v>
      </c>
      <c r="D19" s="144">
        <f>D17+D16</f>
        <v>3279.380717804363</v>
      </c>
      <c r="E19" s="39">
        <f>E17+E16</f>
        <v>1311.7522871217452</v>
      </c>
      <c r="F19" s="153">
        <f>F16+F17</f>
        <v>1967.6284306826178</v>
      </c>
      <c r="G19" s="155" t="s">
        <v>34</v>
      </c>
      <c r="H19" s="144">
        <f>H17+H16</f>
        <v>459.11330049261079</v>
      </c>
      <c r="I19" s="39">
        <f>I16+I17</f>
        <v>131.17522871217454</v>
      </c>
      <c r="J19" s="39">
        <f>J16+J17</f>
        <v>131.17522871217454</v>
      </c>
      <c r="K19" s="39">
        <f>K18+K15</f>
        <v>590.28852920478528</v>
      </c>
    </row>
    <row r="20" spans="1:11" x14ac:dyDescent="0.2">
      <c r="A20" s="138"/>
      <c r="B20" s="19"/>
      <c r="C20" s="149" t="s">
        <v>35</v>
      </c>
      <c r="D20" s="144">
        <f>D17*2</f>
        <v>3935.2568613652356</v>
      </c>
      <c r="E20" s="39">
        <f>E17+E17</f>
        <v>1574.1027445460941</v>
      </c>
      <c r="F20" s="153">
        <f>F17+F17</f>
        <v>2361.1541168191416</v>
      </c>
      <c r="G20" s="155" t="s">
        <v>35</v>
      </c>
      <c r="H20" s="144">
        <f>H17+H17</f>
        <v>550.93596059113293</v>
      </c>
      <c r="I20" s="39">
        <f>I17+I17</f>
        <v>157.41027445460944</v>
      </c>
      <c r="J20" s="39">
        <f>J17+J17</f>
        <v>157.41027445460944</v>
      </c>
      <c r="K20" s="39">
        <f>K19+K15</f>
        <v>708.34623504574233</v>
      </c>
    </row>
    <row r="21" spans="1:11" x14ac:dyDescent="0.2">
      <c r="A21" s="138"/>
      <c r="B21" s="19"/>
      <c r="C21" s="149" t="s">
        <v>36</v>
      </c>
      <c r="D21" s="144">
        <f>D18+D17</f>
        <v>4591.1330049261087</v>
      </c>
      <c r="E21" s="39">
        <f>E18+E17</f>
        <v>1836.4532019704432</v>
      </c>
      <c r="F21" s="153">
        <f>F18+F17</f>
        <v>2754.6798029556649</v>
      </c>
      <c r="G21" s="155" t="s">
        <v>36</v>
      </c>
      <c r="H21" s="144">
        <f>H17+H18</f>
        <v>642.75862068965512</v>
      </c>
      <c r="I21" s="39">
        <f>I18+I17</f>
        <v>183.64532019704433</v>
      </c>
      <c r="J21" s="39">
        <f>J18+J17</f>
        <v>183.64532019704433</v>
      </c>
      <c r="K21" s="39">
        <f>K20+K15</f>
        <v>826.40394088669939</v>
      </c>
    </row>
    <row r="22" spans="1:11" x14ac:dyDescent="0.2">
      <c r="A22" s="138"/>
      <c r="B22" s="19"/>
      <c r="C22" s="149" t="s">
        <v>37</v>
      </c>
      <c r="D22" s="144">
        <f>D18+D18</f>
        <v>5247.0091484869808</v>
      </c>
      <c r="E22" s="39">
        <f>E18+E18</f>
        <v>2098.8036593947922</v>
      </c>
      <c r="F22" s="153">
        <f>F18+F18</f>
        <v>3148.2054890921886</v>
      </c>
      <c r="G22" s="155" t="s">
        <v>37</v>
      </c>
      <c r="H22" s="144">
        <f>H18+H18</f>
        <v>734.58128078817731</v>
      </c>
      <c r="I22" s="39">
        <f>I18+I18</f>
        <v>209.88036593947925</v>
      </c>
      <c r="J22" s="39">
        <f>J18+J18</f>
        <v>209.88036593947925</v>
      </c>
      <c r="K22" s="39">
        <f>K21+K15</f>
        <v>944.46164672765644</v>
      </c>
    </row>
    <row r="23" spans="1:11" x14ac:dyDescent="0.2">
      <c r="A23" s="138"/>
      <c r="B23" s="19"/>
      <c r="C23" s="149" t="s">
        <v>38</v>
      </c>
      <c r="D23" s="144">
        <f>D18+D19</f>
        <v>5902.885292047853</v>
      </c>
      <c r="E23" s="39">
        <f>E19+E18</f>
        <v>2361.1541168191416</v>
      </c>
      <c r="F23" s="153">
        <f>F19+F18</f>
        <v>3541.7311752287123</v>
      </c>
      <c r="G23" s="155" t="s">
        <v>38</v>
      </c>
      <c r="H23" s="144">
        <f>H18+H19</f>
        <v>826.4039408866995</v>
      </c>
      <c r="I23" s="39">
        <f>I19+I18</f>
        <v>236.11541168191417</v>
      </c>
      <c r="J23" s="39">
        <f>J19+J18</f>
        <v>236.11541168191417</v>
      </c>
      <c r="K23" s="39">
        <f>K22+K15</f>
        <v>1062.5193525686136</v>
      </c>
    </row>
    <row r="24" spans="1:11" x14ac:dyDescent="0.2">
      <c r="A24" s="138"/>
      <c r="B24" s="19"/>
      <c r="C24" s="149" t="s">
        <v>39</v>
      </c>
      <c r="D24" s="144">
        <f>D15*10</f>
        <v>6558.7614356087261</v>
      </c>
      <c r="E24" s="39">
        <f>E19+E19</f>
        <v>2623.5045742434904</v>
      </c>
      <c r="F24" s="153">
        <f>F19+F19</f>
        <v>3935.2568613652356</v>
      </c>
      <c r="G24" s="155" t="s">
        <v>39</v>
      </c>
      <c r="H24" s="144">
        <f>H19+H19</f>
        <v>918.22660098522158</v>
      </c>
      <c r="I24" s="39">
        <f>I19+I19</f>
        <v>262.35045742434909</v>
      </c>
      <c r="J24" s="39">
        <f>J19+J19</f>
        <v>262.35045742434909</v>
      </c>
      <c r="K24" s="39">
        <f>K23+K15</f>
        <v>1180.5770584095708</v>
      </c>
    </row>
    <row r="25" spans="1:11" x14ac:dyDescent="0.2">
      <c r="A25" s="138"/>
      <c r="B25" s="19"/>
      <c r="C25" s="149" t="s">
        <v>40</v>
      </c>
      <c r="D25" s="144">
        <f>D24*2</f>
        <v>13117.522871217452</v>
      </c>
      <c r="E25" s="39">
        <f>E24*2</f>
        <v>5247.0091484869808</v>
      </c>
      <c r="F25" s="153">
        <f>F24*2</f>
        <v>7870.5137227304713</v>
      </c>
      <c r="G25" s="155" t="s">
        <v>40</v>
      </c>
      <c r="H25" s="144">
        <f>H24*2</f>
        <v>1836.4532019704432</v>
      </c>
      <c r="I25" s="39">
        <f>I24*2</f>
        <v>524.70091484869818</v>
      </c>
      <c r="J25" s="39">
        <f>J24*2</f>
        <v>524.70091484869818</v>
      </c>
      <c r="K25" s="39">
        <f>K24*2</f>
        <v>2361.1541168191416</v>
      </c>
    </row>
    <row r="26" spans="1:11" ht="10.8" thickBot="1" x14ac:dyDescent="0.25">
      <c r="A26" s="138"/>
      <c r="B26" s="25"/>
      <c r="C26" s="148" t="s">
        <v>41</v>
      </c>
      <c r="D26" s="144">
        <f>D25+D24</f>
        <v>19676.284306826179</v>
      </c>
      <c r="E26" s="39">
        <f>E25+E24</f>
        <v>7870.5137227304713</v>
      </c>
      <c r="F26" s="153">
        <f>F25+F24</f>
        <v>11805.770584095706</v>
      </c>
      <c r="G26" s="154" t="s">
        <v>41</v>
      </c>
      <c r="H26" s="144">
        <f>H25+H24</f>
        <v>2754.6798029556649</v>
      </c>
      <c r="I26" s="39">
        <f>I25+I24</f>
        <v>787.05137227304726</v>
      </c>
      <c r="J26" s="39">
        <f>J25+J24</f>
        <v>787.05137227304726</v>
      </c>
      <c r="K26" s="39">
        <f>K25+K24</f>
        <v>3541.7311752287123</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19676.284306826179</v>
      </c>
      <c r="D29" s="51">
        <f>C29/100*4</f>
        <v>787.05137227304715</v>
      </c>
      <c r="E29" s="51">
        <f>C29/100*5</f>
        <v>983.81421534130891</v>
      </c>
      <c r="F29" s="51">
        <f>C29/100*6</f>
        <v>1180.5770584095708</v>
      </c>
      <c r="G29" s="51">
        <f>C29/100*7</f>
        <v>1377.3399014778324</v>
      </c>
      <c r="H29" s="51">
        <f>C29/100*8</f>
        <v>1574.1027445460943</v>
      </c>
      <c r="I29" s="51">
        <f>C29/100*9</f>
        <v>1770.8655876143562</v>
      </c>
      <c r="J29" s="51">
        <f>C29/100*10</f>
        <v>1967.6284306826178</v>
      </c>
      <c r="K29" s="52"/>
    </row>
    <row r="30" spans="1:11" x14ac:dyDescent="0.2">
      <c r="A30" s="19"/>
      <c r="B30" s="53" t="s">
        <v>45</v>
      </c>
      <c r="C30" s="54" t="s">
        <v>46</v>
      </c>
      <c r="D30" s="55">
        <f>D15</f>
        <v>655.87614356087261</v>
      </c>
      <c r="E30" s="55">
        <f>D15</f>
        <v>655.87614356087261</v>
      </c>
      <c r="F30" s="55">
        <f>D15</f>
        <v>655.87614356087261</v>
      </c>
      <c r="G30" s="55">
        <f>D15</f>
        <v>655.87614356087261</v>
      </c>
      <c r="H30" s="55">
        <f>D15</f>
        <v>655.87614356087261</v>
      </c>
      <c r="I30" s="55">
        <f>D15</f>
        <v>655.87614356087261</v>
      </c>
      <c r="J30" s="55">
        <f>D15</f>
        <v>655.87614356087261</v>
      </c>
      <c r="K30" s="52"/>
    </row>
    <row r="31" spans="1:11" x14ac:dyDescent="0.2">
      <c r="A31" s="19"/>
      <c r="B31" s="53" t="s">
        <v>47</v>
      </c>
      <c r="C31" s="56" t="s">
        <v>48</v>
      </c>
      <c r="D31" s="51">
        <f t="shared" ref="D31:J31" si="0">D29-D30</f>
        <v>131.17522871217454</v>
      </c>
      <c r="E31" s="51">
        <f t="shared" si="0"/>
        <v>327.9380717804363</v>
      </c>
      <c r="F31" s="51">
        <f t="shared" si="0"/>
        <v>524.70091484869818</v>
      </c>
      <c r="G31" s="51">
        <f t="shared" si="0"/>
        <v>721.46375791695982</v>
      </c>
      <c r="H31" s="51">
        <f t="shared" si="0"/>
        <v>918.22660098522169</v>
      </c>
      <c r="I31" s="51">
        <f t="shared" si="0"/>
        <v>1114.9894440534836</v>
      </c>
      <c r="J31" s="51">
        <f t="shared" si="0"/>
        <v>1311.7522871217452</v>
      </c>
      <c r="K31" s="52"/>
    </row>
    <row r="32" spans="1:11" ht="10.8" thickBot="1" x14ac:dyDescent="0.25">
      <c r="A32" s="19"/>
      <c r="B32" s="57"/>
      <c r="C32" s="453" t="s">
        <v>161</v>
      </c>
      <c r="D32" s="58">
        <f t="shared" ref="D32:J32" si="1">D31/100*10</f>
        <v>13.117522871217455</v>
      </c>
      <c r="E32" s="58">
        <f t="shared" si="1"/>
        <v>32.793807178043636</v>
      </c>
      <c r="F32" s="58">
        <f t="shared" si="1"/>
        <v>52.470091484869819</v>
      </c>
      <c r="G32" s="58">
        <f t="shared" si="1"/>
        <v>72.146375791695988</v>
      </c>
      <c r="H32" s="58">
        <f t="shared" si="1"/>
        <v>91.822660098522164</v>
      </c>
      <c r="I32" s="58">
        <f t="shared" si="1"/>
        <v>111.49894440534835</v>
      </c>
      <c r="J32" s="58">
        <f t="shared" si="1"/>
        <v>131.17522871217454</v>
      </c>
      <c r="K32" s="59"/>
    </row>
    <row r="33" spans="1:11" x14ac:dyDescent="0.2">
      <c r="A33" s="19"/>
      <c r="B33" s="60" t="s">
        <v>50</v>
      </c>
      <c r="C33" s="61" t="s">
        <v>51</v>
      </c>
      <c r="D33" s="62">
        <f t="shared" ref="D33:J36" si="2">D29*30</f>
        <v>23611.541168191416</v>
      </c>
      <c r="E33" s="62">
        <f t="shared" si="2"/>
        <v>29514.426460239269</v>
      </c>
      <c r="F33" s="62">
        <f t="shared" si="2"/>
        <v>35417.311752287125</v>
      </c>
      <c r="G33" s="62">
        <f t="shared" si="2"/>
        <v>41320.197044334971</v>
      </c>
      <c r="H33" s="62">
        <f t="shared" si="2"/>
        <v>47223.082336382831</v>
      </c>
      <c r="I33" s="62">
        <f t="shared" si="2"/>
        <v>53125.967628430684</v>
      </c>
      <c r="J33" s="63">
        <f t="shared" si="2"/>
        <v>59028.852920478537</v>
      </c>
      <c r="K33" s="64"/>
    </row>
    <row r="34" spans="1:11" x14ac:dyDescent="0.2">
      <c r="A34" s="19"/>
      <c r="B34" s="65" t="s">
        <v>50</v>
      </c>
      <c r="C34" s="66" t="s">
        <v>52</v>
      </c>
      <c r="D34" s="67">
        <f t="shared" si="2"/>
        <v>19676.284306826179</v>
      </c>
      <c r="E34" s="67">
        <f t="shared" si="2"/>
        <v>19676.284306826179</v>
      </c>
      <c r="F34" s="67">
        <f t="shared" si="2"/>
        <v>19676.284306826179</v>
      </c>
      <c r="G34" s="67">
        <f t="shared" si="2"/>
        <v>19676.284306826179</v>
      </c>
      <c r="H34" s="67">
        <f t="shared" si="2"/>
        <v>19676.284306826179</v>
      </c>
      <c r="I34" s="67">
        <f t="shared" si="2"/>
        <v>19676.284306826179</v>
      </c>
      <c r="J34" s="68">
        <f t="shared" si="2"/>
        <v>19676.284306826179</v>
      </c>
      <c r="K34" s="69"/>
    </row>
    <row r="35" spans="1:11" x14ac:dyDescent="0.2">
      <c r="A35" s="19"/>
      <c r="B35" s="70" t="s">
        <v>50</v>
      </c>
      <c r="C35" s="71" t="s">
        <v>53</v>
      </c>
      <c r="D35" s="72">
        <f t="shared" si="2"/>
        <v>3935.2568613652365</v>
      </c>
      <c r="E35" s="72">
        <f t="shared" si="2"/>
        <v>9838.1421534130895</v>
      </c>
      <c r="F35" s="72">
        <f t="shared" si="2"/>
        <v>15741.027445460946</v>
      </c>
      <c r="G35" s="72">
        <f t="shared" si="2"/>
        <v>21643.912737508796</v>
      </c>
      <c r="H35" s="72">
        <f t="shared" si="2"/>
        <v>27546.798029556652</v>
      </c>
      <c r="I35" s="72">
        <f t="shared" si="2"/>
        <v>33449.683321604505</v>
      </c>
      <c r="J35" s="73">
        <f t="shared" si="2"/>
        <v>39352.568613652358</v>
      </c>
      <c r="K35" s="74"/>
    </row>
    <row r="36" spans="1:11" ht="10.8" thickBot="1" x14ac:dyDescent="0.25">
      <c r="A36" s="19"/>
      <c r="B36" s="75" t="s">
        <v>50</v>
      </c>
      <c r="C36" s="76" t="s">
        <v>49</v>
      </c>
      <c r="D36" s="77">
        <f t="shared" si="2"/>
        <v>393.52568613652363</v>
      </c>
      <c r="E36" s="77">
        <f t="shared" si="2"/>
        <v>983.81421534130914</v>
      </c>
      <c r="F36" s="77">
        <f t="shared" si="2"/>
        <v>1574.1027445460945</v>
      </c>
      <c r="G36" s="77">
        <f t="shared" si="2"/>
        <v>2164.3912737508795</v>
      </c>
      <c r="H36" s="77">
        <f t="shared" si="2"/>
        <v>2754.6798029556649</v>
      </c>
      <c r="I36" s="77">
        <f t="shared" si="2"/>
        <v>3344.9683321604507</v>
      </c>
      <c r="J36" s="77">
        <f t="shared" si="2"/>
        <v>3935.2568613652365</v>
      </c>
      <c r="K36" s="78"/>
    </row>
    <row r="37" spans="1:11" x14ac:dyDescent="0.2">
      <c r="A37" s="6"/>
      <c r="B37" s="79"/>
      <c r="C37" s="80" t="s">
        <v>54</v>
      </c>
      <c r="D37" s="81">
        <f t="shared" ref="D37:J37" si="3">D31</f>
        <v>131.17522871217454</v>
      </c>
      <c r="E37" s="81">
        <f t="shared" si="3"/>
        <v>327.9380717804363</v>
      </c>
      <c r="F37" s="81">
        <f t="shared" si="3"/>
        <v>524.70091484869818</v>
      </c>
      <c r="G37" s="81">
        <f t="shared" si="3"/>
        <v>721.46375791695982</v>
      </c>
      <c r="H37" s="81">
        <f t="shared" si="3"/>
        <v>918.22660098522169</v>
      </c>
      <c r="I37" s="81">
        <f t="shared" si="3"/>
        <v>1114.9894440534836</v>
      </c>
      <c r="J37" s="81">
        <f t="shared" si="3"/>
        <v>1311.7522871217452</v>
      </c>
      <c r="K37" s="82"/>
    </row>
    <row r="38" spans="1:11" ht="11.4" x14ac:dyDescent="0.2">
      <c r="A38" s="11"/>
      <c r="B38" s="83"/>
      <c r="C38" s="84" t="s">
        <v>55</v>
      </c>
      <c r="D38" s="85">
        <f t="shared" ref="D38:J38" si="4">D37/100*20</f>
        <v>26.235045742434909</v>
      </c>
      <c r="E38" s="86">
        <f t="shared" si="4"/>
        <v>65.587614356087272</v>
      </c>
      <c r="F38" s="86">
        <f t="shared" si="4"/>
        <v>104.94018296973964</v>
      </c>
      <c r="G38" s="86">
        <f t="shared" si="4"/>
        <v>144.29275158339198</v>
      </c>
      <c r="H38" s="86">
        <f t="shared" si="4"/>
        <v>183.64532019704433</v>
      </c>
      <c r="I38" s="86">
        <f t="shared" si="4"/>
        <v>222.99788881069671</v>
      </c>
      <c r="J38" s="86">
        <f t="shared" si="4"/>
        <v>262.35045742434909</v>
      </c>
      <c r="K38" s="82"/>
    </row>
    <row r="39" spans="1:11" ht="13.2" x14ac:dyDescent="0.25">
      <c r="A39" s="19"/>
      <c r="B39" s="87"/>
      <c r="C39" s="88" t="s">
        <v>56</v>
      </c>
      <c r="D39" s="85">
        <f t="shared" ref="D39:J39" si="5">D37/100*40</f>
        <v>52.470091484869819</v>
      </c>
      <c r="E39" s="86">
        <f t="shared" si="5"/>
        <v>131.17522871217454</v>
      </c>
      <c r="F39" s="86">
        <f t="shared" si="5"/>
        <v>209.88036593947928</v>
      </c>
      <c r="G39" s="86">
        <f t="shared" si="5"/>
        <v>288.58550316678395</v>
      </c>
      <c r="H39" s="86">
        <f t="shared" si="5"/>
        <v>367.29064039408865</v>
      </c>
      <c r="I39" s="86">
        <f t="shared" si="5"/>
        <v>445.99577762139342</v>
      </c>
      <c r="J39" s="86">
        <f t="shared" si="5"/>
        <v>524.70091484869818</v>
      </c>
      <c r="K39" s="82"/>
    </row>
    <row r="40" spans="1:11" ht="11.4" x14ac:dyDescent="0.2">
      <c r="A40" s="19"/>
      <c r="B40" s="89"/>
      <c r="C40" s="84" t="s">
        <v>57</v>
      </c>
      <c r="D40" s="85">
        <f t="shared" ref="D40:J40" si="6">D37/100*40</f>
        <v>52.470091484869819</v>
      </c>
      <c r="E40" s="86">
        <f t="shared" si="6"/>
        <v>131.17522871217454</v>
      </c>
      <c r="F40" s="86">
        <f t="shared" si="6"/>
        <v>209.88036593947928</v>
      </c>
      <c r="G40" s="86">
        <f t="shared" si="6"/>
        <v>288.58550316678395</v>
      </c>
      <c r="H40" s="86">
        <f t="shared" si="6"/>
        <v>367.29064039408865</v>
      </c>
      <c r="I40" s="86">
        <f t="shared" si="6"/>
        <v>445.99577762139342</v>
      </c>
      <c r="J40" s="86">
        <f t="shared" si="6"/>
        <v>524.70091484869818</v>
      </c>
      <c r="K40" s="82"/>
    </row>
    <row r="41" spans="1:11" s="96" customFormat="1" ht="11.4" x14ac:dyDescent="0.2">
      <c r="A41" s="90"/>
      <c r="B41" s="91"/>
      <c r="C41" s="92" t="s">
        <v>58</v>
      </c>
      <c r="D41" s="93">
        <f>D37/100*4</f>
        <v>5.2470091484869821</v>
      </c>
      <c r="E41" s="94">
        <f>E37/100*5</f>
        <v>16.396903589021818</v>
      </c>
      <c r="F41" s="94">
        <f>F37/100*6</f>
        <v>31.482054890921894</v>
      </c>
      <c r="G41" s="94">
        <f>F37/100*7</f>
        <v>36.729064039408875</v>
      </c>
      <c r="H41" s="94">
        <f>F37/100*8</f>
        <v>41.976073187895857</v>
      </c>
      <c r="I41" s="94">
        <f>F37/100*9</f>
        <v>47.223082336382838</v>
      </c>
      <c r="J41" s="94">
        <f>F37/100*10</f>
        <v>52.470091484869819</v>
      </c>
      <c r="K41" s="95"/>
    </row>
    <row r="42" spans="1:11" ht="11.4" x14ac:dyDescent="0.2">
      <c r="A42" s="19"/>
      <c r="B42" s="89"/>
      <c r="C42" s="97" t="s">
        <v>59</v>
      </c>
      <c r="D42" s="98">
        <f t="shared" ref="D42:J42" si="7">D37+D41</f>
        <v>136.42223786066154</v>
      </c>
      <c r="E42" s="99">
        <f t="shared" si="7"/>
        <v>344.33497536945811</v>
      </c>
      <c r="F42" s="99">
        <f t="shared" si="7"/>
        <v>556.18296973962003</v>
      </c>
      <c r="G42" s="99">
        <f t="shared" si="7"/>
        <v>758.19282195636868</v>
      </c>
      <c r="H42" s="99">
        <f t="shared" si="7"/>
        <v>960.20267417311754</v>
      </c>
      <c r="I42" s="99">
        <f t="shared" si="7"/>
        <v>1162.2125263898663</v>
      </c>
      <c r="J42" s="99">
        <f t="shared" si="7"/>
        <v>1364.2223786066149</v>
      </c>
      <c r="K42" s="100"/>
    </row>
    <row r="43" spans="1:11" ht="11.4" x14ac:dyDescent="0.2">
      <c r="A43" s="19"/>
      <c r="B43" s="101"/>
      <c r="C43" s="102" t="s">
        <v>60</v>
      </c>
      <c r="D43" s="103">
        <f>D35*D28</f>
        <v>157.41027445460946</v>
      </c>
      <c r="E43" s="103">
        <f t="shared" ref="E43:J43" si="8">E35*E28</f>
        <v>491.90710767065451</v>
      </c>
      <c r="F43" s="103">
        <f t="shared" si="8"/>
        <v>944.46164672765678</v>
      </c>
      <c r="G43" s="103">
        <f t="shared" si="8"/>
        <v>1515.0738916256159</v>
      </c>
      <c r="H43" s="103">
        <f t="shared" si="8"/>
        <v>2203.7438423645322</v>
      </c>
      <c r="I43" s="103">
        <f t="shared" si="8"/>
        <v>3010.4714989444055</v>
      </c>
      <c r="J43" s="103">
        <f t="shared" si="8"/>
        <v>3935.2568613652361</v>
      </c>
      <c r="K43" s="104"/>
    </row>
    <row r="44" spans="1:11" ht="11.4" x14ac:dyDescent="0.2">
      <c r="A44" s="19"/>
      <c r="B44" s="101"/>
      <c r="C44" s="102" t="s">
        <v>61</v>
      </c>
      <c r="D44" s="105">
        <f>D35+D43</f>
        <v>4092.667135819846</v>
      </c>
      <c r="E44" s="105">
        <f t="shared" ref="E44:J44" si="9">E35+E43</f>
        <v>10330.049261083745</v>
      </c>
      <c r="F44" s="105">
        <f t="shared" si="9"/>
        <v>16685.489092188604</v>
      </c>
      <c r="G44" s="105">
        <f t="shared" si="9"/>
        <v>23158.986629134411</v>
      </c>
      <c r="H44" s="105">
        <f t="shared" si="9"/>
        <v>29750.541871921185</v>
      </c>
      <c r="I44" s="105">
        <f t="shared" si="9"/>
        <v>36460.154820548909</v>
      </c>
      <c r="J44" s="105">
        <f t="shared" si="9"/>
        <v>43287.825475017591</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46.848295968633757</v>
      </c>
      <c r="F46" s="114">
        <f>E46*C7</f>
        <v>655.87614356087261</v>
      </c>
      <c r="G46" s="115"/>
      <c r="H46" s="114">
        <f>F46*C8</f>
        <v>19676.284306826179</v>
      </c>
      <c r="I46" s="116">
        <f>E26</f>
        <v>7870.5137227304713</v>
      </c>
      <c r="J46" s="117">
        <f>F26</f>
        <v>11805.770584095706</v>
      </c>
      <c r="K46" s="19"/>
    </row>
    <row r="47" spans="1:11" ht="13.8" thickBot="1" x14ac:dyDescent="0.3">
      <c r="A47" s="118" t="str">
        <f t="shared" ref="A47:B49" si="10">A6</f>
        <v>Per Month /US$</v>
      </c>
      <c r="B47" s="119">
        <f t="shared" si="10"/>
        <v>66.571428571428569</v>
      </c>
      <c r="C47" s="27">
        <v>1</v>
      </c>
      <c r="D47" s="120"/>
      <c r="E47" s="121"/>
      <c r="F47" s="121"/>
      <c r="G47" s="122"/>
      <c r="H47" s="123" t="s">
        <v>11</v>
      </c>
      <c r="I47" s="124" t="s">
        <v>20</v>
      </c>
      <c r="J47" s="124" t="s">
        <v>13</v>
      </c>
      <c r="K47" s="25"/>
    </row>
    <row r="48" spans="1:11" ht="13.8" thickBot="1" x14ac:dyDescent="0.3">
      <c r="A48" s="118" t="str">
        <f t="shared" si="10"/>
        <v>Per Year /US$</v>
      </c>
      <c r="B48" s="119">
        <f t="shared" si="10"/>
        <v>932</v>
      </c>
      <c r="C48" s="27">
        <v>14</v>
      </c>
      <c r="D48" s="125"/>
      <c r="E48" s="126"/>
      <c r="F48" s="126"/>
      <c r="G48" s="126"/>
      <c r="H48" s="127"/>
      <c r="I48" s="127"/>
      <c r="J48" s="127"/>
      <c r="K48" s="44"/>
    </row>
    <row r="49" spans="1:11" ht="13.8" thickBot="1" x14ac:dyDescent="0.3">
      <c r="A49" s="118" t="str">
        <f t="shared" si="10"/>
        <v>Per 30 Years /US$</v>
      </c>
      <c r="B49" s="119">
        <f t="shared" si="10"/>
        <v>27960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28.108977581180255</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8.4326932743540759</v>
      </c>
      <c r="E52" s="39">
        <f>F10/100*15</f>
        <v>4.2163466371770379</v>
      </c>
      <c r="F52" s="39">
        <f>F10/100*10</f>
        <v>2.8108977581180254</v>
      </c>
      <c r="G52" s="39">
        <f>F10/100*15</f>
        <v>4.2163466371770379</v>
      </c>
      <c r="H52" s="39">
        <f>F10/100*8</f>
        <v>2.2487182064944204</v>
      </c>
      <c r="I52" s="39">
        <f>F10/100*6</f>
        <v>1.6865386548708154</v>
      </c>
      <c r="J52" s="39">
        <f>F10/100*6</f>
        <v>1.6865386548708154</v>
      </c>
      <c r="K52" s="39">
        <f>F10/100*10</f>
        <v>2.8108977581180254</v>
      </c>
    </row>
    <row r="53" spans="1:11" x14ac:dyDescent="0.2">
      <c r="A53" s="138"/>
      <c r="B53" s="139"/>
      <c r="C53" s="38" t="s">
        <v>26</v>
      </c>
      <c r="D53" s="39">
        <f t="shared" ref="D53:K53" si="11">D52*2</f>
        <v>16.865386548708152</v>
      </c>
      <c r="E53" s="39">
        <f t="shared" si="11"/>
        <v>8.4326932743540759</v>
      </c>
      <c r="F53" s="39">
        <f t="shared" si="11"/>
        <v>5.6217955162360509</v>
      </c>
      <c r="G53" s="39">
        <f t="shared" si="11"/>
        <v>8.4326932743540759</v>
      </c>
      <c r="H53" s="39">
        <f t="shared" si="11"/>
        <v>4.4974364129888409</v>
      </c>
      <c r="I53" s="39">
        <f t="shared" si="11"/>
        <v>3.3730773097416309</v>
      </c>
      <c r="J53" s="39">
        <f t="shared" si="11"/>
        <v>3.3730773097416309</v>
      </c>
      <c r="K53" s="39">
        <f t="shared" si="11"/>
        <v>5.6217955162360509</v>
      </c>
    </row>
    <row r="54" spans="1:11" x14ac:dyDescent="0.2">
      <c r="A54" s="138"/>
      <c r="B54" s="139"/>
      <c r="C54" s="38" t="s">
        <v>27</v>
      </c>
      <c r="D54" s="39">
        <f t="shared" ref="D54:K54" si="12">D52*3</f>
        <v>25.298079823062228</v>
      </c>
      <c r="E54" s="39">
        <f t="shared" si="12"/>
        <v>12.649039911531114</v>
      </c>
      <c r="F54" s="39">
        <f t="shared" si="12"/>
        <v>8.4326932743540759</v>
      </c>
      <c r="G54" s="39">
        <f t="shared" si="12"/>
        <v>12.649039911531114</v>
      </c>
      <c r="H54" s="39">
        <f t="shared" si="12"/>
        <v>6.7461546194832618</v>
      </c>
      <c r="I54" s="39">
        <f t="shared" si="12"/>
        <v>5.0596159646124459</v>
      </c>
      <c r="J54" s="39">
        <f t="shared" si="12"/>
        <v>5.0596159646124459</v>
      </c>
      <c r="K54" s="39">
        <f t="shared" si="12"/>
        <v>8.4326932743540759</v>
      </c>
    </row>
    <row r="55" spans="1:11" x14ac:dyDescent="0.2">
      <c r="A55" s="138"/>
      <c r="B55" s="139"/>
      <c r="C55" s="38" t="s">
        <v>28</v>
      </c>
      <c r="D55" s="39">
        <f t="shared" ref="D55:K55" si="13">D52*6</f>
        <v>50.596159646124455</v>
      </c>
      <c r="E55" s="39">
        <f t="shared" si="13"/>
        <v>25.298079823062228</v>
      </c>
      <c r="F55" s="39">
        <f t="shared" si="13"/>
        <v>16.865386548708152</v>
      </c>
      <c r="G55" s="39">
        <f t="shared" si="13"/>
        <v>25.298079823062228</v>
      </c>
      <c r="H55" s="39">
        <f t="shared" si="13"/>
        <v>13.492309238966524</v>
      </c>
      <c r="I55" s="39">
        <f t="shared" si="13"/>
        <v>10.119231929224892</v>
      </c>
      <c r="J55" s="39">
        <f t="shared" si="13"/>
        <v>10.119231929224892</v>
      </c>
      <c r="K55" s="39">
        <f t="shared" si="13"/>
        <v>16.865386548708152</v>
      </c>
    </row>
    <row r="56" spans="1:11" x14ac:dyDescent="0.2">
      <c r="A56" s="138"/>
      <c r="B56" s="139"/>
      <c r="C56" s="38" t="s">
        <v>29</v>
      </c>
      <c r="D56" s="39">
        <f t="shared" ref="D56:K56" si="14">D52*12</f>
        <v>101.19231929224891</v>
      </c>
      <c r="E56" s="39">
        <f t="shared" si="14"/>
        <v>50.596159646124455</v>
      </c>
      <c r="F56" s="39">
        <f t="shared" si="14"/>
        <v>33.730773097416304</v>
      </c>
      <c r="G56" s="39">
        <f t="shared" si="14"/>
        <v>50.596159646124455</v>
      </c>
      <c r="H56" s="39">
        <f t="shared" si="14"/>
        <v>26.984618477933047</v>
      </c>
      <c r="I56" s="39">
        <f t="shared" si="14"/>
        <v>20.238463858449784</v>
      </c>
      <c r="J56" s="39">
        <f t="shared" si="14"/>
        <v>20.238463858449784</v>
      </c>
      <c r="K56" s="39">
        <f t="shared" si="14"/>
        <v>33.730773097416304</v>
      </c>
    </row>
    <row r="57" spans="1:11" x14ac:dyDescent="0.2">
      <c r="A57" s="138"/>
      <c r="B57" s="139"/>
      <c r="C57" s="40" t="s">
        <v>30</v>
      </c>
      <c r="D57" s="140">
        <f t="shared" ref="D57:K57" si="15">D52*14</f>
        <v>118.05770584095706</v>
      </c>
      <c r="E57" s="140">
        <f t="shared" si="15"/>
        <v>59.028852920478528</v>
      </c>
      <c r="F57" s="140">
        <f t="shared" si="15"/>
        <v>39.352568613652359</v>
      </c>
      <c r="G57" s="140">
        <f t="shared" si="15"/>
        <v>59.028852920478528</v>
      </c>
      <c r="H57" s="140">
        <f t="shared" si="15"/>
        <v>31.482054890921887</v>
      </c>
      <c r="I57" s="140">
        <f t="shared" si="15"/>
        <v>23.611541168191415</v>
      </c>
      <c r="J57" s="140">
        <f t="shared" si="15"/>
        <v>23.611541168191415</v>
      </c>
      <c r="K57" s="140">
        <f t="shared" si="15"/>
        <v>39.352568613652359</v>
      </c>
    </row>
    <row r="58" spans="1:11" x14ac:dyDescent="0.2">
      <c r="A58" s="138"/>
      <c r="B58" s="139"/>
      <c r="C58" s="38" t="s">
        <v>31</v>
      </c>
      <c r="D58" s="39">
        <f t="shared" ref="D58:K58" si="16">D57*2</f>
        <v>236.11541168191411</v>
      </c>
      <c r="E58" s="39">
        <f t="shared" si="16"/>
        <v>118.05770584095706</v>
      </c>
      <c r="F58" s="39">
        <f t="shared" si="16"/>
        <v>78.705137227304718</v>
      </c>
      <c r="G58" s="39">
        <f t="shared" si="16"/>
        <v>118.05770584095706</v>
      </c>
      <c r="H58" s="39">
        <f t="shared" si="16"/>
        <v>62.964109781843774</v>
      </c>
      <c r="I58" s="39">
        <f t="shared" si="16"/>
        <v>47.223082336382831</v>
      </c>
      <c r="J58" s="39">
        <f t="shared" si="16"/>
        <v>47.223082336382831</v>
      </c>
      <c r="K58" s="39">
        <f t="shared" si="16"/>
        <v>78.705137227304718</v>
      </c>
    </row>
    <row r="59" spans="1:11" x14ac:dyDescent="0.2">
      <c r="A59" s="138"/>
      <c r="B59" s="139"/>
      <c r="C59" s="38" t="s">
        <v>32</v>
      </c>
      <c r="D59" s="39">
        <f t="shared" ref="D59:K59" si="17">D58+D57</f>
        <v>354.17311752287117</v>
      </c>
      <c r="E59" s="39">
        <f t="shared" si="17"/>
        <v>177.08655876143558</v>
      </c>
      <c r="F59" s="39">
        <f t="shared" si="17"/>
        <v>118.05770584095708</v>
      </c>
      <c r="G59" s="39">
        <f t="shared" si="17"/>
        <v>177.08655876143558</v>
      </c>
      <c r="H59" s="39">
        <f t="shared" si="17"/>
        <v>94.446164672765661</v>
      </c>
      <c r="I59" s="39">
        <f t="shared" si="17"/>
        <v>70.834623504574239</v>
      </c>
      <c r="J59" s="39">
        <f t="shared" si="17"/>
        <v>70.834623504574239</v>
      </c>
      <c r="K59" s="39">
        <f t="shared" si="17"/>
        <v>118.05770584095708</v>
      </c>
    </row>
    <row r="60" spans="1:11" x14ac:dyDescent="0.2">
      <c r="A60" s="138"/>
      <c r="B60" s="139"/>
      <c r="C60" s="38" t="s">
        <v>33</v>
      </c>
      <c r="D60" s="39">
        <f>D58+D58</f>
        <v>472.23082336382822</v>
      </c>
      <c r="E60" s="39">
        <f t="shared" ref="E60:K60" si="18">E59+E57</f>
        <v>236.11541168191411</v>
      </c>
      <c r="F60" s="39">
        <f t="shared" si="18"/>
        <v>157.41027445460944</v>
      </c>
      <c r="G60" s="39">
        <f t="shared" si="18"/>
        <v>236.11541168191411</v>
      </c>
      <c r="H60" s="39">
        <f t="shared" si="18"/>
        <v>125.92821956368755</v>
      </c>
      <c r="I60" s="39">
        <f t="shared" si="18"/>
        <v>94.446164672765661</v>
      </c>
      <c r="J60" s="39">
        <f t="shared" si="18"/>
        <v>94.446164672765661</v>
      </c>
      <c r="K60" s="39">
        <f t="shared" si="18"/>
        <v>157.41027445460944</v>
      </c>
    </row>
    <row r="61" spans="1:11" x14ac:dyDescent="0.2">
      <c r="A61" s="138"/>
      <c r="B61" s="139"/>
      <c r="C61" s="38" t="s">
        <v>34</v>
      </c>
      <c r="D61" s="39">
        <f>D59+D58</f>
        <v>590.28852920478528</v>
      </c>
      <c r="E61" s="39">
        <f t="shared" ref="E61:K61" si="19">E60+E57</f>
        <v>295.14426460239264</v>
      </c>
      <c r="F61" s="39">
        <f t="shared" si="19"/>
        <v>196.76284306826179</v>
      </c>
      <c r="G61" s="39">
        <f t="shared" si="19"/>
        <v>295.14426460239264</v>
      </c>
      <c r="H61" s="39">
        <f t="shared" si="19"/>
        <v>157.41027445460944</v>
      </c>
      <c r="I61" s="39">
        <f t="shared" si="19"/>
        <v>118.05770584095708</v>
      </c>
      <c r="J61" s="39">
        <f t="shared" si="19"/>
        <v>118.05770584095708</v>
      </c>
      <c r="K61" s="39">
        <f t="shared" si="19"/>
        <v>196.76284306826179</v>
      </c>
    </row>
    <row r="62" spans="1:11" x14ac:dyDescent="0.2">
      <c r="A62" s="138"/>
      <c r="B62" s="139"/>
      <c r="C62" s="38" t="s">
        <v>35</v>
      </c>
      <c r="D62" s="39">
        <f>D59+D59</f>
        <v>708.34623504574233</v>
      </c>
      <c r="E62" s="39">
        <f t="shared" ref="E62:K62" si="20">E61+E57</f>
        <v>354.17311752287117</v>
      </c>
      <c r="F62" s="39">
        <f t="shared" si="20"/>
        <v>236.11541168191414</v>
      </c>
      <c r="G62" s="39">
        <f t="shared" si="20"/>
        <v>354.17311752287117</v>
      </c>
      <c r="H62" s="39">
        <f t="shared" si="20"/>
        <v>188.89232934553132</v>
      </c>
      <c r="I62" s="39">
        <f t="shared" si="20"/>
        <v>141.66924700914851</v>
      </c>
      <c r="J62" s="39">
        <f t="shared" si="20"/>
        <v>141.66924700914851</v>
      </c>
      <c r="K62" s="39">
        <f t="shared" si="20"/>
        <v>236.11541168191414</v>
      </c>
    </row>
    <row r="63" spans="1:11" x14ac:dyDescent="0.2">
      <c r="A63" s="138"/>
      <c r="B63" s="139"/>
      <c r="C63" s="38" t="s">
        <v>36</v>
      </c>
      <c r="D63" s="39">
        <f>D59+D60</f>
        <v>826.40394088669939</v>
      </c>
      <c r="E63" s="39">
        <f t="shared" ref="E63:K63" si="21">E62+E57</f>
        <v>413.20197044334969</v>
      </c>
      <c r="F63" s="39">
        <f t="shared" si="21"/>
        <v>275.46798029556652</v>
      </c>
      <c r="G63" s="39">
        <f t="shared" si="21"/>
        <v>413.20197044334969</v>
      </c>
      <c r="H63" s="39">
        <f t="shared" si="21"/>
        <v>220.37438423645321</v>
      </c>
      <c r="I63" s="39">
        <f t="shared" si="21"/>
        <v>165.28078817733993</v>
      </c>
      <c r="J63" s="39">
        <f t="shared" si="21"/>
        <v>165.28078817733993</v>
      </c>
      <c r="K63" s="39">
        <f t="shared" si="21"/>
        <v>275.46798029556652</v>
      </c>
    </row>
    <row r="64" spans="1:11" x14ac:dyDescent="0.2">
      <c r="A64" s="138"/>
      <c r="B64" s="139"/>
      <c r="C64" s="38" t="s">
        <v>37</v>
      </c>
      <c r="D64" s="39">
        <f t="shared" ref="D64:K64" si="22">D63+D57</f>
        <v>944.46164672765644</v>
      </c>
      <c r="E64" s="39">
        <f t="shared" si="22"/>
        <v>472.23082336382822</v>
      </c>
      <c r="F64" s="39">
        <f t="shared" si="22"/>
        <v>314.82054890921887</v>
      </c>
      <c r="G64" s="39">
        <f t="shared" si="22"/>
        <v>472.23082336382822</v>
      </c>
      <c r="H64" s="39">
        <f t="shared" si="22"/>
        <v>251.8564391273751</v>
      </c>
      <c r="I64" s="39">
        <f t="shared" si="22"/>
        <v>188.89232934553135</v>
      </c>
      <c r="J64" s="39">
        <f t="shared" si="22"/>
        <v>188.89232934553135</v>
      </c>
      <c r="K64" s="39">
        <f t="shared" si="22"/>
        <v>314.82054890921887</v>
      </c>
    </row>
    <row r="65" spans="1:11" x14ac:dyDescent="0.2">
      <c r="A65" s="138"/>
      <c r="B65" s="139"/>
      <c r="C65" s="38" t="s">
        <v>38</v>
      </c>
      <c r="D65" s="39">
        <f t="shared" ref="D65:K65" si="23">D64+D57</f>
        <v>1062.5193525686136</v>
      </c>
      <c r="E65" s="39">
        <f t="shared" si="23"/>
        <v>531.25967628430681</v>
      </c>
      <c r="F65" s="39">
        <f t="shared" si="23"/>
        <v>354.17311752287122</v>
      </c>
      <c r="G65" s="39">
        <f t="shared" si="23"/>
        <v>531.25967628430681</v>
      </c>
      <c r="H65" s="39">
        <f t="shared" si="23"/>
        <v>283.33849401829696</v>
      </c>
      <c r="I65" s="39">
        <f t="shared" si="23"/>
        <v>212.50387051372277</v>
      </c>
      <c r="J65" s="39">
        <f t="shared" si="23"/>
        <v>212.50387051372277</v>
      </c>
      <c r="K65" s="39">
        <f t="shared" si="23"/>
        <v>354.17311752287122</v>
      </c>
    </row>
    <row r="66" spans="1:11" x14ac:dyDescent="0.2">
      <c r="A66" s="138"/>
      <c r="B66" s="139"/>
      <c r="C66" s="38" t="s">
        <v>39</v>
      </c>
      <c r="D66" s="39">
        <f t="shared" ref="D66:K66" si="24">D65+D57</f>
        <v>1180.5770584095708</v>
      </c>
      <c r="E66" s="39">
        <f t="shared" si="24"/>
        <v>590.28852920478539</v>
      </c>
      <c r="F66" s="39">
        <f t="shared" si="24"/>
        <v>393.52568613652357</v>
      </c>
      <c r="G66" s="39">
        <f t="shared" si="24"/>
        <v>590.28852920478539</v>
      </c>
      <c r="H66" s="39">
        <f t="shared" si="24"/>
        <v>314.82054890921881</v>
      </c>
      <c r="I66" s="39">
        <f t="shared" si="24"/>
        <v>236.1154116819142</v>
      </c>
      <c r="J66" s="39">
        <f t="shared" si="24"/>
        <v>236.1154116819142</v>
      </c>
      <c r="K66" s="39">
        <f t="shared" si="24"/>
        <v>393.52568613652357</v>
      </c>
    </row>
    <row r="67" spans="1:11" x14ac:dyDescent="0.2">
      <c r="A67" s="138"/>
      <c r="B67" s="139"/>
      <c r="C67" s="38" t="s">
        <v>40</v>
      </c>
      <c r="D67" s="39">
        <f t="shared" ref="D67:K67" si="25">D66*2</f>
        <v>2361.1541168191416</v>
      </c>
      <c r="E67" s="39">
        <f t="shared" si="25"/>
        <v>1180.5770584095708</v>
      </c>
      <c r="F67" s="39">
        <f t="shared" si="25"/>
        <v>787.05137227304715</v>
      </c>
      <c r="G67" s="39">
        <f t="shared" si="25"/>
        <v>1180.5770584095708</v>
      </c>
      <c r="H67" s="39">
        <f t="shared" si="25"/>
        <v>629.64109781843763</v>
      </c>
      <c r="I67" s="39">
        <f t="shared" si="25"/>
        <v>472.23082336382839</v>
      </c>
      <c r="J67" s="39">
        <f t="shared" si="25"/>
        <v>472.23082336382839</v>
      </c>
      <c r="K67" s="39">
        <f t="shared" si="25"/>
        <v>787.05137227304715</v>
      </c>
    </row>
    <row r="68" spans="1:11" x14ac:dyDescent="0.2">
      <c r="A68" s="130"/>
      <c r="B68" s="106"/>
      <c r="C68" s="42" t="s">
        <v>41</v>
      </c>
      <c r="D68" s="39">
        <f t="shared" ref="D68:K68" si="26">D67+D66</f>
        <v>3541.7311752287123</v>
      </c>
      <c r="E68" s="39">
        <f t="shared" si="26"/>
        <v>1770.8655876143562</v>
      </c>
      <c r="F68" s="39">
        <f t="shared" si="26"/>
        <v>1180.5770584095708</v>
      </c>
      <c r="G68" s="39">
        <f t="shared" si="26"/>
        <v>1770.8655876143562</v>
      </c>
      <c r="H68" s="39">
        <f t="shared" si="26"/>
        <v>944.46164672765644</v>
      </c>
      <c r="I68" s="39">
        <f t="shared" si="26"/>
        <v>708.34623504574256</v>
      </c>
      <c r="J68" s="39">
        <f t="shared" si="26"/>
        <v>708.34623504574256</v>
      </c>
      <c r="K68" s="39">
        <f t="shared" si="26"/>
        <v>1180.5770584095708</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Guinea-Bissau</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120</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39.55966623102443</v>
      </c>
      <c r="F5" s="15">
        <f>E5*14</f>
        <v>553.835327234342</v>
      </c>
      <c r="G5" s="16">
        <v>1</v>
      </c>
      <c r="H5" s="15">
        <f>F5*30</f>
        <v>16615.059817030262</v>
      </c>
      <c r="I5" s="17">
        <f>E26</f>
        <v>6646.023926812104</v>
      </c>
      <c r="J5" s="18">
        <f>F26</f>
        <v>9969.0358902181561</v>
      </c>
      <c r="K5" s="19"/>
    </row>
    <row r="6" spans="1:11" ht="13.2" x14ac:dyDescent="0.25">
      <c r="A6" s="151" t="s">
        <v>9</v>
      </c>
      <c r="B6" s="159">
        <f>D5*C6</f>
        <v>56.214285714285715</v>
      </c>
      <c r="C6" s="233">
        <f>B7/C7</f>
        <v>56.214285714285715</v>
      </c>
      <c r="D6" s="20" t="s">
        <v>10</v>
      </c>
      <c r="E6" s="21"/>
      <c r="F6" s="21"/>
      <c r="G6" s="22">
        <v>39706</v>
      </c>
      <c r="H6" s="23" t="s">
        <v>11</v>
      </c>
      <c r="I6" s="24" t="s">
        <v>12</v>
      </c>
      <c r="J6" s="24" t="s">
        <v>13</v>
      </c>
      <c r="K6" s="25"/>
    </row>
    <row r="7" spans="1:11" ht="14.4" x14ac:dyDescent="0.3">
      <c r="A7" s="162" t="s">
        <v>14</v>
      </c>
      <c r="B7" s="26">
        <v>787</v>
      </c>
      <c r="C7" s="27">
        <v>14</v>
      </c>
      <c r="D7"/>
      <c r="E7" s="28"/>
      <c r="F7"/>
      <c r="G7" s="29">
        <v>1.421</v>
      </c>
      <c r="H7"/>
      <c r="I7" s="30"/>
      <c r="J7"/>
      <c r="K7" s="31"/>
    </row>
    <row r="8" spans="1:11" ht="13.8" thickBot="1" x14ac:dyDescent="0.3">
      <c r="A8" s="150" t="s">
        <v>15</v>
      </c>
      <c r="B8" s="32">
        <f>B7*C8</f>
        <v>23610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39.55966623102443</v>
      </c>
      <c r="E10" s="39">
        <f>D10/100*40</f>
        <v>15.823866492409772</v>
      </c>
      <c r="F10" s="153">
        <f>D10/100*60</f>
        <v>23.735799738614659</v>
      </c>
      <c r="G10" s="155" t="s">
        <v>25</v>
      </c>
      <c r="H10" s="144">
        <f>E10/100*35</f>
        <v>5.5383532723434197</v>
      </c>
      <c r="I10" s="39">
        <f>E10/100*10</f>
        <v>1.5823866492409771</v>
      </c>
      <c r="J10" s="39">
        <f>E10/100*10</f>
        <v>1.5823866492409771</v>
      </c>
      <c r="K10" s="39">
        <f>E10/100*45</f>
        <v>7.1207399215843976</v>
      </c>
    </row>
    <row r="11" spans="1:11" x14ac:dyDescent="0.2">
      <c r="B11" s="19"/>
      <c r="C11" s="149" t="s">
        <v>26</v>
      </c>
      <c r="D11" s="144">
        <f>D10*2</f>
        <v>79.11933246204886</v>
      </c>
      <c r="E11" s="39">
        <f>E10*2</f>
        <v>31.647732984819545</v>
      </c>
      <c r="F11" s="153">
        <f>F10*2</f>
        <v>47.471599477229319</v>
      </c>
      <c r="G11" s="155" t="s">
        <v>26</v>
      </c>
      <c r="H11" s="144">
        <f>H10*2</f>
        <v>11.076706544686839</v>
      </c>
      <c r="I11" s="39">
        <f>I10*2</f>
        <v>3.1647732984819541</v>
      </c>
      <c r="J11" s="39">
        <f>J10*2</f>
        <v>3.1647732984819541</v>
      </c>
      <c r="K11" s="39">
        <f>K10*2</f>
        <v>14.241479843168795</v>
      </c>
    </row>
    <row r="12" spans="1:11" ht="14.4" x14ac:dyDescent="0.3">
      <c r="A12" s="145"/>
      <c r="B12" s="19"/>
      <c r="C12" s="149" t="s">
        <v>27</v>
      </c>
      <c r="D12" s="144">
        <f>D10*3</f>
        <v>118.67899869307328</v>
      </c>
      <c r="E12" s="39">
        <f>E10*3</f>
        <v>47.471599477229319</v>
      </c>
      <c r="F12" s="153">
        <f>F10*3</f>
        <v>71.207399215843978</v>
      </c>
      <c r="G12" s="155" t="s">
        <v>27</v>
      </c>
      <c r="H12" s="144">
        <f>H10*3</f>
        <v>16.615059817030257</v>
      </c>
      <c r="I12" s="39">
        <f>I10*3</f>
        <v>4.7471599477229312</v>
      </c>
      <c r="J12" s="39">
        <f>J10*3</f>
        <v>4.7471599477229312</v>
      </c>
      <c r="K12" s="39">
        <f>K10*3</f>
        <v>21.362219764753192</v>
      </c>
    </row>
    <row r="13" spans="1:11" x14ac:dyDescent="0.2">
      <c r="B13" s="19"/>
      <c r="C13" s="149" t="s">
        <v>28</v>
      </c>
      <c r="D13" s="144">
        <f>D10*6</f>
        <v>237.35799738614656</v>
      </c>
      <c r="E13" s="39">
        <f>E10*6</f>
        <v>94.943198954458637</v>
      </c>
      <c r="F13" s="153">
        <f>F10*6</f>
        <v>142.41479843168796</v>
      </c>
      <c r="G13" s="155" t="s">
        <v>28</v>
      </c>
      <c r="H13" s="144">
        <f>H10*6</f>
        <v>33.230119634060514</v>
      </c>
      <c r="I13" s="39">
        <f>I10*6</f>
        <v>9.4943198954458623</v>
      </c>
      <c r="J13" s="39">
        <f>J10*6</f>
        <v>9.4943198954458623</v>
      </c>
      <c r="K13" s="39">
        <f>K10*6</f>
        <v>42.724439529506384</v>
      </c>
    </row>
    <row r="14" spans="1:11" x14ac:dyDescent="0.2">
      <c r="A14" s="157"/>
      <c r="B14" s="147"/>
      <c r="C14" s="149" t="s">
        <v>29</v>
      </c>
      <c r="D14" s="144">
        <f>D10*12</f>
        <v>474.71599477229313</v>
      </c>
      <c r="E14" s="39">
        <f>E10*12</f>
        <v>189.88639790891727</v>
      </c>
      <c r="F14" s="153">
        <f>F10*12</f>
        <v>284.82959686337591</v>
      </c>
      <c r="G14" s="155" t="s">
        <v>29</v>
      </c>
      <c r="H14" s="144">
        <f>H10*12</f>
        <v>66.460239268121029</v>
      </c>
      <c r="I14" s="39">
        <f>I10*12</f>
        <v>18.988639790891725</v>
      </c>
      <c r="J14" s="39">
        <f>J10*12</f>
        <v>18.988639790891725</v>
      </c>
      <c r="K14" s="39">
        <f>K10*12</f>
        <v>85.448879059012768</v>
      </c>
    </row>
    <row r="15" spans="1:11" x14ac:dyDescent="0.2">
      <c r="A15" s="157"/>
      <c r="B15" s="158"/>
      <c r="C15" s="160" t="s">
        <v>30</v>
      </c>
      <c r="D15" s="156">
        <f>D10*14</f>
        <v>553.835327234342</v>
      </c>
      <c r="E15" s="41">
        <f>E10*14</f>
        <v>221.5341308937368</v>
      </c>
      <c r="F15" s="141">
        <f>F10*14</f>
        <v>332.3011963406052</v>
      </c>
      <c r="G15" s="143" t="s">
        <v>30</v>
      </c>
      <c r="H15" s="156">
        <f>H10*14</f>
        <v>77.536945812807872</v>
      </c>
      <c r="I15" s="41">
        <f>I10*14</f>
        <v>22.153413089373679</v>
      </c>
      <c r="J15" s="41">
        <f>J10*14</f>
        <v>22.153413089373679</v>
      </c>
      <c r="K15" s="41">
        <f>K10*14</f>
        <v>99.690358902181572</v>
      </c>
    </row>
    <row r="16" spans="1:11" x14ac:dyDescent="0.2">
      <c r="A16" s="157"/>
      <c r="B16" s="146"/>
      <c r="C16" s="149" t="s">
        <v>31</v>
      </c>
      <c r="D16" s="144">
        <f>D15*2</f>
        <v>1107.670654468684</v>
      </c>
      <c r="E16" s="39">
        <f>E15*2</f>
        <v>443.0682617874736</v>
      </c>
      <c r="F16" s="153">
        <f>F15*2</f>
        <v>664.6023926812104</v>
      </c>
      <c r="G16" s="155" t="s">
        <v>31</v>
      </c>
      <c r="H16" s="144">
        <f>H15*2</f>
        <v>155.07389162561574</v>
      </c>
      <c r="I16" s="39">
        <f>I15*2</f>
        <v>44.306826178747357</v>
      </c>
      <c r="J16" s="39">
        <f>J15*2</f>
        <v>44.306826178747357</v>
      </c>
      <c r="K16" s="39">
        <f>K15*2</f>
        <v>199.38071780436314</v>
      </c>
    </row>
    <row r="17" spans="1:11" x14ac:dyDescent="0.2">
      <c r="B17" s="19"/>
      <c r="C17" s="149" t="s">
        <v>32</v>
      </c>
      <c r="D17" s="144">
        <f>D16+D15</f>
        <v>1661.505981703026</v>
      </c>
      <c r="E17" s="39">
        <f>E16+E15</f>
        <v>664.6023926812104</v>
      </c>
      <c r="F17" s="153">
        <f>F16+F15</f>
        <v>996.90358902181561</v>
      </c>
      <c r="G17" s="155" t="s">
        <v>32</v>
      </c>
      <c r="H17" s="144">
        <f>H16+H15</f>
        <v>232.61083743842363</v>
      </c>
      <c r="I17" s="39">
        <f>I16+I15</f>
        <v>66.460239268121029</v>
      </c>
      <c r="J17" s="39">
        <f>J16+J15</f>
        <v>66.460239268121029</v>
      </c>
      <c r="K17" s="39">
        <f>K16+K15</f>
        <v>299.07107670654472</v>
      </c>
    </row>
    <row r="18" spans="1:11" x14ac:dyDescent="0.2">
      <c r="A18" s="138"/>
      <c r="B18" s="19"/>
      <c r="C18" s="149" t="s">
        <v>33</v>
      </c>
      <c r="D18" s="144">
        <f>D16*2</f>
        <v>2215.341308937368</v>
      </c>
      <c r="E18" s="39">
        <f>E16+E16</f>
        <v>886.1365235749472</v>
      </c>
      <c r="F18" s="153">
        <f>F16+F16</f>
        <v>1329.2047853624208</v>
      </c>
      <c r="G18" s="155" t="s">
        <v>33</v>
      </c>
      <c r="H18" s="144">
        <f>H16+H16</f>
        <v>310.14778325123149</v>
      </c>
      <c r="I18" s="39">
        <f>I16+I16</f>
        <v>88.613652357494715</v>
      </c>
      <c r="J18" s="39">
        <f>J16+J16</f>
        <v>88.613652357494715</v>
      </c>
      <c r="K18" s="39">
        <f>K16+K16</f>
        <v>398.76143560872629</v>
      </c>
    </row>
    <row r="19" spans="1:11" x14ac:dyDescent="0.2">
      <c r="A19" s="138"/>
      <c r="B19" s="19"/>
      <c r="C19" s="149" t="s">
        <v>34</v>
      </c>
      <c r="D19" s="144">
        <f>D17+D16</f>
        <v>2769.17663617171</v>
      </c>
      <c r="E19" s="39">
        <f>E17+E16</f>
        <v>1107.670654468684</v>
      </c>
      <c r="F19" s="153">
        <f>F16+F17</f>
        <v>1661.505981703026</v>
      </c>
      <c r="G19" s="155" t="s">
        <v>34</v>
      </c>
      <c r="H19" s="144">
        <f>H17+H16</f>
        <v>387.6847290640394</v>
      </c>
      <c r="I19" s="39">
        <f>I16+I17</f>
        <v>110.76706544686839</v>
      </c>
      <c r="J19" s="39">
        <f>J16+J17</f>
        <v>110.76706544686839</v>
      </c>
      <c r="K19" s="39">
        <f>K18+K15</f>
        <v>498.45179451090786</v>
      </c>
    </row>
    <row r="20" spans="1:11" x14ac:dyDescent="0.2">
      <c r="A20" s="138"/>
      <c r="B20" s="19"/>
      <c r="C20" s="149" t="s">
        <v>35</v>
      </c>
      <c r="D20" s="144">
        <f>D17*2</f>
        <v>3323.011963406052</v>
      </c>
      <c r="E20" s="39">
        <f>E17+E17</f>
        <v>1329.2047853624208</v>
      </c>
      <c r="F20" s="153">
        <f>F17+F17</f>
        <v>1993.8071780436312</v>
      </c>
      <c r="G20" s="155" t="s">
        <v>35</v>
      </c>
      <c r="H20" s="144">
        <f>H17+H17</f>
        <v>465.22167487684726</v>
      </c>
      <c r="I20" s="39">
        <f>I17+I17</f>
        <v>132.92047853624206</v>
      </c>
      <c r="J20" s="39">
        <f>J17+J17</f>
        <v>132.92047853624206</v>
      </c>
      <c r="K20" s="39">
        <f>K19+K15</f>
        <v>598.14215341308943</v>
      </c>
    </row>
    <row r="21" spans="1:11" x14ac:dyDescent="0.2">
      <c r="A21" s="138"/>
      <c r="B21" s="19"/>
      <c r="C21" s="149" t="s">
        <v>36</v>
      </c>
      <c r="D21" s="144">
        <f>D18+D17</f>
        <v>3876.847290640394</v>
      </c>
      <c r="E21" s="39">
        <f>E18+E17</f>
        <v>1550.7389162561576</v>
      </c>
      <c r="F21" s="153">
        <f>F18+F17</f>
        <v>2326.1083743842364</v>
      </c>
      <c r="G21" s="155" t="s">
        <v>36</v>
      </c>
      <c r="H21" s="144">
        <f>H17+H18</f>
        <v>542.75862068965512</v>
      </c>
      <c r="I21" s="39">
        <f>I18+I17</f>
        <v>155.07389162561574</v>
      </c>
      <c r="J21" s="39">
        <f>J18+J17</f>
        <v>155.07389162561574</v>
      </c>
      <c r="K21" s="39">
        <f>K20+K15</f>
        <v>697.83251231527106</v>
      </c>
    </row>
    <row r="22" spans="1:11" x14ac:dyDescent="0.2">
      <c r="A22" s="138"/>
      <c r="B22" s="19"/>
      <c r="C22" s="149" t="s">
        <v>37</v>
      </c>
      <c r="D22" s="144">
        <f>D18+D18</f>
        <v>4430.682617874736</v>
      </c>
      <c r="E22" s="39">
        <f>E18+E18</f>
        <v>1772.2730471498944</v>
      </c>
      <c r="F22" s="153">
        <f>F18+F18</f>
        <v>2658.4095707248416</v>
      </c>
      <c r="G22" s="155" t="s">
        <v>37</v>
      </c>
      <c r="H22" s="144">
        <f>H18+H18</f>
        <v>620.29556650246298</v>
      </c>
      <c r="I22" s="39">
        <f>I18+I18</f>
        <v>177.22730471498943</v>
      </c>
      <c r="J22" s="39">
        <f>J18+J18</f>
        <v>177.22730471498943</v>
      </c>
      <c r="K22" s="39">
        <f>K21+K15</f>
        <v>797.52287121745258</v>
      </c>
    </row>
    <row r="23" spans="1:11" x14ac:dyDescent="0.2">
      <c r="A23" s="138"/>
      <c r="B23" s="19"/>
      <c r="C23" s="149" t="s">
        <v>38</v>
      </c>
      <c r="D23" s="144">
        <f>D18+D19</f>
        <v>4984.517945109078</v>
      </c>
      <c r="E23" s="39">
        <f>E19+E18</f>
        <v>1993.8071780436312</v>
      </c>
      <c r="F23" s="153">
        <f>F19+F18</f>
        <v>2990.7107670654468</v>
      </c>
      <c r="G23" s="155" t="s">
        <v>38</v>
      </c>
      <c r="H23" s="144">
        <f>H18+H19</f>
        <v>697.83251231527083</v>
      </c>
      <c r="I23" s="39">
        <f>I19+I18</f>
        <v>199.38071780436309</v>
      </c>
      <c r="J23" s="39">
        <f>J19+J18</f>
        <v>199.38071780436309</v>
      </c>
      <c r="K23" s="39">
        <f>K22+K15</f>
        <v>897.21323011963409</v>
      </c>
    </row>
    <row r="24" spans="1:11" x14ac:dyDescent="0.2">
      <c r="A24" s="138"/>
      <c r="B24" s="19"/>
      <c r="C24" s="149" t="s">
        <v>39</v>
      </c>
      <c r="D24" s="144">
        <f>D15*10</f>
        <v>5538.35327234342</v>
      </c>
      <c r="E24" s="39">
        <f>E19+E19</f>
        <v>2215.341308937368</v>
      </c>
      <c r="F24" s="153">
        <f>F19+F19</f>
        <v>3323.011963406052</v>
      </c>
      <c r="G24" s="155" t="s">
        <v>39</v>
      </c>
      <c r="H24" s="144">
        <f>H19+H19</f>
        <v>775.3694581280788</v>
      </c>
      <c r="I24" s="39">
        <f>I19+I19</f>
        <v>221.53413089373677</v>
      </c>
      <c r="J24" s="39">
        <f>J19+J19</f>
        <v>221.53413089373677</v>
      </c>
      <c r="K24" s="39">
        <f>K23+K15</f>
        <v>996.90358902181561</v>
      </c>
    </row>
    <row r="25" spans="1:11" x14ac:dyDescent="0.2">
      <c r="A25" s="138"/>
      <c r="B25" s="19"/>
      <c r="C25" s="149" t="s">
        <v>40</v>
      </c>
      <c r="D25" s="144">
        <f>D24*2</f>
        <v>11076.70654468684</v>
      </c>
      <c r="E25" s="39">
        <f>E24*2</f>
        <v>4430.682617874736</v>
      </c>
      <c r="F25" s="153">
        <f>F24*2</f>
        <v>6646.023926812104</v>
      </c>
      <c r="G25" s="155" t="s">
        <v>40</v>
      </c>
      <c r="H25" s="144">
        <f>H24*2</f>
        <v>1550.7389162561576</v>
      </c>
      <c r="I25" s="39">
        <f>I24*2</f>
        <v>443.06826178747355</v>
      </c>
      <c r="J25" s="39">
        <f>J24*2</f>
        <v>443.06826178747355</v>
      </c>
      <c r="K25" s="39">
        <f>K24*2</f>
        <v>1993.8071780436312</v>
      </c>
    </row>
    <row r="26" spans="1:11" ht="10.8" thickBot="1" x14ac:dyDescent="0.25">
      <c r="A26" s="138"/>
      <c r="B26" s="25"/>
      <c r="C26" s="148" t="s">
        <v>41</v>
      </c>
      <c r="D26" s="144">
        <f>D25+D24</f>
        <v>16615.059817030262</v>
      </c>
      <c r="E26" s="39">
        <f>E25+E24</f>
        <v>6646.023926812104</v>
      </c>
      <c r="F26" s="153">
        <f>F25+F24</f>
        <v>9969.0358902181561</v>
      </c>
      <c r="G26" s="154" t="s">
        <v>41</v>
      </c>
      <c r="H26" s="144">
        <f>H25+H24</f>
        <v>2326.1083743842364</v>
      </c>
      <c r="I26" s="39">
        <f>I25+I24</f>
        <v>664.60239268121029</v>
      </c>
      <c r="J26" s="39">
        <f>J25+J24</f>
        <v>664.60239268121029</v>
      </c>
      <c r="K26" s="39">
        <f>K25+K24</f>
        <v>2990.7107670654468</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16615.059817030262</v>
      </c>
      <c r="D29" s="51">
        <f>C29/100*4</f>
        <v>664.60239268121052</v>
      </c>
      <c r="E29" s="51">
        <f>C29/100*5</f>
        <v>830.75299085151312</v>
      </c>
      <c r="F29" s="51">
        <f>C29/100*6</f>
        <v>996.90358902181583</v>
      </c>
      <c r="G29" s="51">
        <f>C29/100*7</f>
        <v>1163.0541871921184</v>
      </c>
      <c r="H29" s="51">
        <f>C29/100*8</f>
        <v>1329.204785362421</v>
      </c>
      <c r="I29" s="51">
        <f>C29/100*9</f>
        <v>1495.3553835327236</v>
      </c>
      <c r="J29" s="51">
        <f>C29/100*10</f>
        <v>1661.5059817030262</v>
      </c>
      <c r="K29" s="52"/>
    </row>
    <row r="30" spans="1:11" x14ac:dyDescent="0.2">
      <c r="A30" s="19"/>
      <c r="B30" s="53" t="s">
        <v>45</v>
      </c>
      <c r="C30" s="54" t="s">
        <v>46</v>
      </c>
      <c r="D30" s="55">
        <f>D15</f>
        <v>553.835327234342</v>
      </c>
      <c r="E30" s="55">
        <f>D15</f>
        <v>553.835327234342</v>
      </c>
      <c r="F30" s="55">
        <f>D15</f>
        <v>553.835327234342</v>
      </c>
      <c r="G30" s="55">
        <f>D15</f>
        <v>553.835327234342</v>
      </c>
      <c r="H30" s="55">
        <f>D15</f>
        <v>553.835327234342</v>
      </c>
      <c r="I30" s="55">
        <f>D15</f>
        <v>553.835327234342</v>
      </c>
      <c r="J30" s="55">
        <f>D15</f>
        <v>553.835327234342</v>
      </c>
      <c r="K30" s="52"/>
    </row>
    <row r="31" spans="1:11" x14ac:dyDescent="0.2">
      <c r="A31" s="19"/>
      <c r="B31" s="53" t="s">
        <v>47</v>
      </c>
      <c r="C31" s="56" t="s">
        <v>48</v>
      </c>
      <c r="D31" s="51">
        <f t="shared" ref="D31:J31" si="0">D29-D30</f>
        <v>110.76706544686851</v>
      </c>
      <c r="E31" s="51">
        <f t="shared" si="0"/>
        <v>276.91766361717112</v>
      </c>
      <c r="F31" s="51">
        <f t="shared" si="0"/>
        <v>443.06826178747383</v>
      </c>
      <c r="G31" s="51">
        <f t="shared" si="0"/>
        <v>609.21885995777643</v>
      </c>
      <c r="H31" s="51">
        <f t="shared" si="0"/>
        <v>775.36945812807903</v>
      </c>
      <c r="I31" s="51">
        <f t="shared" si="0"/>
        <v>941.52005629838163</v>
      </c>
      <c r="J31" s="51">
        <f t="shared" si="0"/>
        <v>1107.6706544686842</v>
      </c>
      <c r="K31" s="52"/>
    </row>
    <row r="32" spans="1:11" ht="10.8" thickBot="1" x14ac:dyDescent="0.25">
      <c r="A32" s="19"/>
      <c r="B32" s="57"/>
      <c r="C32" s="453" t="s">
        <v>161</v>
      </c>
      <c r="D32" s="58">
        <f t="shared" ref="D32:J32" si="1">D31/100*10</f>
        <v>11.076706544686852</v>
      </c>
      <c r="E32" s="58">
        <f t="shared" si="1"/>
        <v>27.691766361717111</v>
      </c>
      <c r="F32" s="58">
        <f t="shared" si="1"/>
        <v>44.306826178747379</v>
      </c>
      <c r="G32" s="58">
        <f t="shared" si="1"/>
        <v>60.921885995777643</v>
      </c>
      <c r="H32" s="58">
        <f t="shared" si="1"/>
        <v>77.5369458128079</v>
      </c>
      <c r="I32" s="58">
        <f t="shared" si="1"/>
        <v>94.152005629838158</v>
      </c>
      <c r="J32" s="58">
        <f t="shared" si="1"/>
        <v>110.76706544686843</v>
      </c>
      <c r="K32" s="59"/>
    </row>
    <row r="33" spans="1:11" x14ac:dyDescent="0.2">
      <c r="A33" s="19"/>
      <c r="B33" s="60" t="s">
        <v>50</v>
      </c>
      <c r="C33" s="61" t="s">
        <v>51</v>
      </c>
      <c r="D33" s="62">
        <f t="shared" ref="D33:J36" si="2">D29*30</f>
        <v>19938.071780436316</v>
      </c>
      <c r="E33" s="62">
        <f t="shared" si="2"/>
        <v>24922.589725545393</v>
      </c>
      <c r="F33" s="62">
        <f t="shared" si="2"/>
        <v>29907.107670654474</v>
      </c>
      <c r="G33" s="62">
        <f t="shared" si="2"/>
        <v>34891.625615763551</v>
      </c>
      <c r="H33" s="62">
        <f t="shared" si="2"/>
        <v>39876.143560872631</v>
      </c>
      <c r="I33" s="62">
        <f t="shared" si="2"/>
        <v>44860.661505981712</v>
      </c>
      <c r="J33" s="63">
        <f t="shared" si="2"/>
        <v>49845.179451090786</v>
      </c>
      <c r="K33" s="64"/>
    </row>
    <row r="34" spans="1:11" x14ac:dyDescent="0.2">
      <c r="A34" s="19"/>
      <c r="B34" s="65" t="s">
        <v>50</v>
      </c>
      <c r="C34" s="66" t="s">
        <v>52</v>
      </c>
      <c r="D34" s="67">
        <f t="shared" si="2"/>
        <v>16615.059817030262</v>
      </c>
      <c r="E34" s="67">
        <f t="shared" si="2"/>
        <v>16615.059817030262</v>
      </c>
      <c r="F34" s="67">
        <f t="shared" si="2"/>
        <v>16615.059817030262</v>
      </c>
      <c r="G34" s="67">
        <f t="shared" si="2"/>
        <v>16615.059817030262</v>
      </c>
      <c r="H34" s="67">
        <f t="shared" si="2"/>
        <v>16615.059817030262</v>
      </c>
      <c r="I34" s="67">
        <f t="shared" si="2"/>
        <v>16615.059817030262</v>
      </c>
      <c r="J34" s="68">
        <f t="shared" si="2"/>
        <v>16615.059817030262</v>
      </c>
      <c r="K34" s="69"/>
    </row>
    <row r="35" spans="1:11" x14ac:dyDescent="0.2">
      <c r="A35" s="19"/>
      <c r="B35" s="70" t="s">
        <v>50</v>
      </c>
      <c r="C35" s="71" t="s">
        <v>53</v>
      </c>
      <c r="D35" s="72">
        <f t="shared" si="2"/>
        <v>3323.0119634060557</v>
      </c>
      <c r="E35" s="72">
        <f t="shared" si="2"/>
        <v>8307.5299085151328</v>
      </c>
      <c r="F35" s="72">
        <f t="shared" si="2"/>
        <v>13292.047853624215</v>
      </c>
      <c r="G35" s="72">
        <f t="shared" si="2"/>
        <v>18276.565798733292</v>
      </c>
      <c r="H35" s="72">
        <f t="shared" si="2"/>
        <v>23261.08374384237</v>
      </c>
      <c r="I35" s="72">
        <f t="shared" si="2"/>
        <v>28245.60168895145</v>
      </c>
      <c r="J35" s="73">
        <f t="shared" si="2"/>
        <v>33230.119634060524</v>
      </c>
      <c r="K35" s="74"/>
    </row>
    <row r="36" spans="1:11" ht="10.8" thickBot="1" x14ac:dyDescent="0.25">
      <c r="A36" s="19"/>
      <c r="B36" s="75" t="s">
        <v>50</v>
      </c>
      <c r="C36" s="76" t="s">
        <v>49</v>
      </c>
      <c r="D36" s="77">
        <f t="shared" si="2"/>
        <v>332.30119634060554</v>
      </c>
      <c r="E36" s="77">
        <f t="shared" si="2"/>
        <v>830.75299085151335</v>
      </c>
      <c r="F36" s="77">
        <f t="shared" si="2"/>
        <v>1329.2047853624213</v>
      </c>
      <c r="G36" s="77">
        <f t="shared" si="2"/>
        <v>1827.6565798733293</v>
      </c>
      <c r="H36" s="77">
        <f t="shared" si="2"/>
        <v>2326.1083743842369</v>
      </c>
      <c r="I36" s="77">
        <f t="shared" si="2"/>
        <v>2824.5601688951447</v>
      </c>
      <c r="J36" s="77">
        <f t="shared" si="2"/>
        <v>3323.0119634060529</v>
      </c>
      <c r="K36" s="78"/>
    </row>
    <row r="37" spans="1:11" x14ac:dyDescent="0.2">
      <c r="A37" s="6"/>
      <c r="B37" s="79"/>
      <c r="C37" s="80" t="s">
        <v>54</v>
      </c>
      <c r="D37" s="81">
        <f t="shared" ref="D37:J37" si="3">D31</f>
        <v>110.76706544686851</v>
      </c>
      <c r="E37" s="81">
        <f t="shared" si="3"/>
        <v>276.91766361717112</v>
      </c>
      <c r="F37" s="81">
        <f t="shared" si="3"/>
        <v>443.06826178747383</v>
      </c>
      <c r="G37" s="81">
        <f t="shared" si="3"/>
        <v>609.21885995777643</v>
      </c>
      <c r="H37" s="81">
        <f t="shared" si="3"/>
        <v>775.36945812807903</v>
      </c>
      <c r="I37" s="81">
        <f t="shared" si="3"/>
        <v>941.52005629838163</v>
      </c>
      <c r="J37" s="81">
        <f t="shared" si="3"/>
        <v>1107.6706544686842</v>
      </c>
      <c r="K37" s="82"/>
    </row>
    <row r="38" spans="1:11" ht="11.4" x14ac:dyDescent="0.2">
      <c r="A38" s="11"/>
      <c r="B38" s="83"/>
      <c r="C38" s="84" t="s">
        <v>55</v>
      </c>
      <c r="D38" s="85">
        <f t="shared" ref="D38:J38" si="4">D37/100*20</f>
        <v>22.153413089373704</v>
      </c>
      <c r="E38" s="86">
        <f t="shared" si="4"/>
        <v>55.383532723434222</v>
      </c>
      <c r="F38" s="86">
        <f t="shared" si="4"/>
        <v>88.613652357494757</v>
      </c>
      <c r="G38" s="86">
        <f t="shared" si="4"/>
        <v>121.84377199155529</v>
      </c>
      <c r="H38" s="86">
        <f t="shared" si="4"/>
        <v>155.0738916256158</v>
      </c>
      <c r="I38" s="86">
        <f t="shared" si="4"/>
        <v>188.30401125967632</v>
      </c>
      <c r="J38" s="86">
        <f t="shared" si="4"/>
        <v>221.53413089373686</v>
      </c>
      <c r="K38" s="82"/>
    </row>
    <row r="39" spans="1:11" ht="13.2" x14ac:dyDescent="0.25">
      <c r="A39" s="19"/>
      <c r="B39" s="87"/>
      <c r="C39" s="88" t="s">
        <v>56</v>
      </c>
      <c r="D39" s="85">
        <f t="shared" ref="D39:J39" si="5">D37/100*40</f>
        <v>44.306826178747407</v>
      </c>
      <c r="E39" s="86">
        <f t="shared" si="5"/>
        <v>110.76706544686844</v>
      </c>
      <c r="F39" s="86">
        <f t="shared" si="5"/>
        <v>177.22730471498951</v>
      </c>
      <c r="G39" s="86">
        <f t="shared" si="5"/>
        <v>243.68754398311057</v>
      </c>
      <c r="H39" s="86">
        <f t="shared" si="5"/>
        <v>310.1477832512316</v>
      </c>
      <c r="I39" s="86">
        <f t="shared" si="5"/>
        <v>376.60802251935263</v>
      </c>
      <c r="J39" s="86">
        <f t="shared" si="5"/>
        <v>443.06826178747372</v>
      </c>
      <c r="K39" s="82"/>
    </row>
    <row r="40" spans="1:11" ht="11.4" x14ac:dyDescent="0.2">
      <c r="A40" s="19"/>
      <c r="B40" s="89"/>
      <c r="C40" s="84" t="s">
        <v>57</v>
      </c>
      <c r="D40" s="85">
        <f t="shared" ref="D40:J40" si="6">D37/100*40</f>
        <v>44.306826178747407</v>
      </c>
      <c r="E40" s="86">
        <f t="shared" si="6"/>
        <v>110.76706544686844</v>
      </c>
      <c r="F40" s="86">
        <f t="shared" si="6"/>
        <v>177.22730471498951</v>
      </c>
      <c r="G40" s="86">
        <f t="shared" si="6"/>
        <v>243.68754398311057</v>
      </c>
      <c r="H40" s="86">
        <f t="shared" si="6"/>
        <v>310.1477832512316</v>
      </c>
      <c r="I40" s="86">
        <f t="shared" si="6"/>
        <v>376.60802251935263</v>
      </c>
      <c r="J40" s="86">
        <f t="shared" si="6"/>
        <v>443.06826178747372</v>
      </c>
      <c r="K40" s="82"/>
    </row>
    <row r="41" spans="1:11" s="96" customFormat="1" ht="11.4" x14ac:dyDescent="0.2">
      <c r="A41" s="90"/>
      <c r="B41" s="91"/>
      <c r="C41" s="92" t="s">
        <v>58</v>
      </c>
      <c r="D41" s="93">
        <f>D37/100*4</f>
        <v>4.4306826178747407</v>
      </c>
      <c r="E41" s="94">
        <f>E37/100*5</f>
        <v>13.845883180858555</v>
      </c>
      <c r="F41" s="94">
        <f>F37/100*6</f>
        <v>26.58409570724843</v>
      </c>
      <c r="G41" s="94">
        <f>F37/100*7</f>
        <v>31.014778325123167</v>
      </c>
      <c r="H41" s="94">
        <f>F37/100*8</f>
        <v>35.445460942997904</v>
      </c>
      <c r="I41" s="94">
        <f>F37/100*9</f>
        <v>39.876143560872642</v>
      </c>
      <c r="J41" s="94">
        <f>F37/100*10</f>
        <v>44.306826178747379</v>
      </c>
      <c r="K41" s="95"/>
    </row>
    <row r="42" spans="1:11" ht="11.4" x14ac:dyDescent="0.2">
      <c r="A42" s="19"/>
      <c r="B42" s="89"/>
      <c r="C42" s="97" t="s">
        <v>59</v>
      </c>
      <c r="D42" s="98">
        <f t="shared" ref="D42:J42" si="7">D37+D41</f>
        <v>115.19774806474325</v>
      </c>
      <c r="E42" s="99">
        <f t="shared" si="7"/>
        <v>290.76354679802967</v>
      </c>
      <c r="F42" s="99">
        <f t="shared" si="7"/>
        <v>469.65235749472225</v>
      </c>
      <c r="G42" s="99">
        <f t="shared" si="7"/>
        <v>640.23363828289962</v>
      </c>
      <c r="H42" s="99">
        <f t="shared" si="7"/>
        <v>810.81491907107693</v>
      </c>
      <c r="I42" s="99">
        <f t="shared" si="7"/>
        <v>981.39619985925424</v>
      </c>
      <c r="J42" s="99">
        <f t="shared" si="7"/>
        <v>1151.9774806474315</v>
      </c>
      <c r="K42" s="100"/>
    </row>
    <row r="43" spans="1:11" ht="11.4" x14ac:dyDescent="0.2">
      <c r="A43" s="19"/>
      <c r="B43" s="101"/>
      <c r="C43" s="102" t="s">
        <v>60</v>
      </c>
      <c r="D43" s="103">
        <f>D35*D28</f>
        <v>132.92047853624223</v>
      </c>
      <c r="E43" s="103">
        <f t="shared" ref="E43:J43" si="8">E35*E28</f>
        <v>415.37649542575667</v>
      </c>
      <c r="F43" s="103">
        <f t="shared" si="8"/>
        <v>797.52287121745292</v>
      </c>
      <c r="G43" s="103">
        <f t="shared" si="8"/>
        <v>1279.3596059113306</v>
      </c>
      <c r="H43" s="103">
        <f t="shared" si="8"/>
        <v>1860.8866995073895</v>
      </c>
      <c r="I43" s="103">
        <f t="shared" si="8"/>
        <v>2542.1041520056306</v>
      </c>
      <c r="J43" s="103">
        <f t="shared" si="8"/>
        <v>3323.0119634060525</v>
      </c>
      <c r="K43" s="104"/>
    </row>
    <row r="44" spans="1:11" ht="11.4" x14ac:dyDescent="0.2">
      <c r="A44" s="19"/>
      <c r="B44" s="101"/>
      <c r="C44" s="102" t="s">
        <v>61</v>
      </c>
      <c r="D44" s="105">
        <f>D35+D43</f>
        <v>3455.9324419422978</v>
      </c>
      <c r="E44" s="105">
        <f t="shared" ref="E44:J44" si="9">E35+E43</f>
        <v>8722.9064039408895</v>
      </c>
      <c r="F44" s="105">
        <f t="shared" si="9"/>
        <v>14089.570724841667</v>
      </c>
      <c r="G44" s="105">
        <f t="shared" si="9"/>
        <v>19555.925404644622</v>
      </c>
      <c r="H44" s="105">
        <f t="shared" si="9"/>
        <v>25121.970443349761</v>
      </c>
      <c r="I44" s="105">
        <f t="shared" si="9"/>
        <v>30787.705840957082</v>
      </c>
      <c r="J44" s="105">
        <f t="shared" si="9"/>
        <v>36553.131597466578</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39.55966623102443</v>
      </c>
      <c r="F46" s="114">
        <f>E46*C7</f>
        <v>553.835327234342</v>
      </c>
      <c r="G46" s="115"/>
      <c r="H46" s="114">
        <f>F46*C8</f>
        <v>16615.059817030262</v>
      </c>
      <c r="I46" s="116">
        <f>E26</f>
        <v>6646.023926812104</v>
      </c>
      <c r="J46" s="117">
        <f>F26</f>
        <v>9969.0358902181561</v>
      </c>
      <c r="K46" s="19"/>
    </row>
    <row r="47" spans="1:11" ht="13.8" thickBot="1" x14ac:dyDescent="0.3">
      <c r="A47" s="118" t="str">
        <f t="shared" ref="A47:B49" si="10">A6</f>
        <v>Per Month /US$</v>
      </c>
      <c r="B47" s="119">
        <f t="shared" si="10"/>
        <v>56.214285714285715</v>
      </c>
      <c r="C47" s="27">
        <v>1</v>
      </c>
      <c r="D47" s="120"/>
      <c r="E47" s="121"/>
      <c r="F47" s="121"/>
      <c r="G47" s="122"/>
      <c r="H47" s="123" t="s">
        <v>11</v>
      </c>
      <c r="I47" s="124" t="s">
        <v>20</v>
      </c>
      <c r="J47" s="124" t="s">
        <v>13</v>
      </c>
      <c r="K47" s="25"/>
    </row>
    <row r="48" spans="1:11" ht="13.8" thickBot="1" x14ac:dyDescent="0.3">
      <c r="A48" s="118" t="str">
        <f t="shared" si="10"/>
        <v>Per Year /US$</v>
      </c>
      <c r="B48" s="119">
        <f t="shared" si="10"/>
        <v>787</v>
      </c>
      <c r="C48" s="27">
        <v>14</v>
      </c>
      <c r="D48" s="125"/>
      <c r="E48" s="126"/>
      <c r="F48" s="126"/>
      <c r="G48" s="126"/>
      <c r="H48" s="127"/>
      <c r="I48" s="127"/>
      <c r="J48" s="127"/>
      <c r="K48" s="44"/>
    </row>
    <row r="49" spans="1:11" ht="13.8" thickBot="1" x14ac:dyDescent="0.3">
      <c r="A49" s="118" t="str">
        <f t="shared" si="10"/>
        <v>Per 30 Years /US$</v>
      </c>
      <c r="B49" s="119">
        <f t="shared" si="10"/>
        <v>23610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23.735799738614659</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7.1207399215843985</v>
      </c>
      <c r="E52" s="39">
        <f>F10/100*15</f>
        <v>3.5603699607921993</v>
      </c>
      <c r="F52" s="39">
        <f>F10/100*10</f>
        <v>2.373579973861466</v>
      </c>
      <c r="G52" s="39">
        <f>F10/100*15</f>
        <v>3.5603699607921993</v>
      </c>
      <c r="H52" s="39">
        <f>F10/100*8</f>
        <v>1.8988639790891728</v>
      </c>
      <c r="I52" s="39">
        <f>F10/100*6</f>
        <v>1.4241479843168796</v>
      </c>
      <c r="J52" s="39">
        <f>F10/100*6</f>
        <v>1.4241479843168796</v>
      </c>
      <c r="K52" s="39">
        <f>F10/100*10</f>
        <v>2.373579973861466</v>
      </c>
    </row>
    <row r="53" spans="1:11" x14ac:dyDescent="0.2">
      <c r="A53" s="138"/>
      <c r="B53" s="139"/>
      <c r="C53" s="38" t="s">
        <v>26</v>
      </c>
      <c r="D53" s="39">
        <f t="shared" ref="D53:K53" si="11">D52*2</f>
        <v>14.241479843168797</v>
      </c>
      <c r="E53" s="39">
        <f t="shared" si="11"/>
        <v>7.1207399215843985</v>
      </c>
      <c r="F53" s="39">
        <f t="shared" si="11"/>
        <v>4.747159947722932</v>
      </c>
      <c r="G53" s="39">
        <f t="shared" si="11"/>
        <v>7.1207399215843985</v>
      </c>
      <c r="H53" s="39">
        <f t="shared" si="11"/>
        <v>3.7977279581783456</v>
      </c>
      <c r="I53" s="39">
        <f t="shared" si="11"/>
        <v>2.8482959686337592</v>
      </c>
      <c r="J53" s="39">
        <f t="shared" si="11"/>
        <v>2.8482959686337592</v>
      </c>
      <c r="K53" s="39">
        <f t="shared" si="11"/>
        <v>4.747159947722932</v>
      </c>
    </row>
    <row r="54" spans="1:11" x14ac:dyDescent="0.2">
      <c r="A54" s="138"/>
      <c r="B54" s="139"/>
      <c r="C54" s="38" t="s">
        <v>27</v>
      </c>
      <c r="D54" s="39">
        <f t="shared" ref="D54:K54" si="12">D52*3</f>
        <v>21.362219764753196</v>
      </c>
      <c r="E54" s="39">
        <f t="shared" si="12"/>
        <v>10.681109882376598</v>
      </c>
      <c r="F54" s="39">
        <f t="shared" si="12"/>
        <v>7.1207399215843985</v>
      </c>
      <c r="G54" s="39">
        <f t="shared" si="12"/>
        <v>10.681109882376598</v>
      </c>
      <c r="H54" s="39">
        <f t="shared" si="12"/>
        <v>5.6965919372675184</v>
      </c>
      <c r="I54" s="39">
        <f t="shared" si="12"/>
        <v>4.2724439529506384</v>
      </c>
      <c r="J54" s="39">
        <f t="shared" si="12"/>
        <v>4.2724439529506384</v>
      </c>
      <c r="K54" s="39">
        <f t="shared" si="12"/>
        <v>7.1207399215843985</v>
      </c>
    </row>
    <row r="55" spans="1:11" x14ac:dyDescent="0.2">
      <c r="A55" s="138"/>
      <c r="B55" s="139"/>
      <c r="C55" s="38" t="s">
        <v>28</v>
      </c>
      <c r="D55" s="39">
        <f t="shared" ref="D55:K55" si="13">D52*6</f>
        <v>42.724439529506391</v>
      </c>
      <c r="E55" s="39">
        <f t="shared" si="13"/>
        <v>21.362219764753196</v>
      </c>
      <c r="F55" s="39">
        <f t="shared" si="13"/>
        <v>14.241479843168797</v>
      </c>
      <c r="G55" s="39">
        <f t="shared" si="13"/>
        <v>21.362219764753196</v>
      </c>
      <c r="H55" s="39">
        <f t="shared" si="13"/>
        <v>11.393183874535037</v>
      </c>
      <c r="I55" s="39">
        <f t="shared" si="13"/>
        <v>8.5448879059012768</v>
      </c>
      <c r="J55" s="39">
        <f t="shared" si="13"/>
        <v>8.5448879059012768</v>
      </c>
      <c r="K55" s="39">
        <f t="shared" si="13"/>
        <v>14.241479843168797</v>
      </c>
    </row>
    <row r="56" spans="1:11" x14ac:dyDescent="0.2">
      <c r="A56" s="138"/>
      <c r="B56" s="139"/>
      <c r="C56" s="38" t="s">
        <v>29</v>
      </c>
      <c r="D56" s="39">
        <f t="shared" ref="D56:K56" si="14">D52*12</f>
        <v>85.448879059012782</v>
      </c>
      <c r="E56" s="39">
        <f t="shared" si="14"/>
        <v>42.724439529506391</v>
      </c>
      <c r="F56" s="39">
        <f t="shared" si="14"/>
        <v>28.482959686337594</v>
      </c>
      <c r="G56" s="39">
        <f t="shared" si="14"/>
        <v>42.724439529506391</v>
      </c>
      <c r="H56" s="39">
        <f t="shared" si="14"/>
        <v>22.786367749070074</v>
      </c>
      <c r="I56" s="39">
        <f t="shared" si="14"/>
        <v>17.089775811802554</v>
      </c>
      <c r="J56" s="39">
        <f t="shared" si="14"/>
        <v>17.089775811802554</v>
      </c>
      <c r="K56" s="39">
        <f t="shared" si="14"/>
        <v>28.482959686337594</v>
      </c>
    </row>
    <row r="57" spans="1:11" x14ac:dyDescent="0.2">
      <c r="A57" s="138"/>
      <c r="B57" s="139"/>
      <c r="C57" s="40" t="s">
        <v>30</v>
      </c>
      <c r="D57" s="140">
        <f t="shared" ref="D57:K57" si="15">D52*14</f>
        <v>99.690358902181572</v>
      </c>
      <c r="E57" s="140">
        <f t="shared" si="15"/>
        <v>49.845179451090786</v>
      </c>
      <c r="F57" s="140">
        <f t="shared" si="15"/>
        <v>33.230119634060522</v>
      </c>
      <c r="G57" s="140">
        <f t="shared" si="15"/>
        <v>49.845179451090786</v>
      </c>
      <c r="H57" s="140">
        <f t="shared" si="15"/>
        <v>26.584095707248419</v>
      </c>
      <c r="I57" s="140">
        <f t="shared" si="15"/>
        <v>19.938071780436314</v>
      </c>
      <c r="J57" s="140">
        <f t="shared" si="15"/>
        <v>19.938071780436314</v>
      </c>
      <c r="K57" s="140">
        <f t="shared" si="15"/>
        <v>33.230119634060522</v>
      </c>
    </row>
    <row r="58" spans="1:11" x14ac:dyDescent="0.2">
      <c r="A58" s="138"/>
      <c r="B58" s="139"/>
      <c r="C58" s="38" t="s">
        <v>31</v>
      </c>
      <c r="D58" s="39">
        <f t="shared" ref="D58:K58" si="16">D57*2</f>
        <v>199.38071780436314</v>
      </c>
      <c r="E58" s="39">
        <f t="shared" si="16"/>
        <v>99.690358902181572</v>
      </c>
      <c r="F58" s="39">
        <f t="shared" si="16"/>
        <v>66.460239268121043</v>
      </c>
      <c r="G58" s="39">
        <f t="shared" si="16"/>
        <v>99.690358902181572</v>
      </c>
      <c r="H58" s="39">
        <f t="shared" si="16"/>
        <v>53.168191414496839</v>
      </c>
      <c r="I58" s="39">
        <f t="shared" si="16"/>
        <v>39.876143560872627</v>
      </c>
      <c r="J58" s="39">
        <f t="shared" si="16"/>
        <v>39.876143560872627</v>
      </c>
      <c r="K58" s="39">
        <f t="shared" si="16"/>
        <v>66.460239268121043</v>
      </c>
    </row>
    <row r="59" spans="1:11" x14ac:dyDescent="0.2">
      <c r="A59" s="138"/>
      <c r="B59" s="139"/>
      <c r="C59" s="38" t="s">
        <v>32</v>
      </c>
      <c r="D59" s="39">
        <f t="shared" ref="D59:K59" si="17">D58+D57</f>
        <v>299.07107670654472</v>
      </c>
      <c r="E59" s="39">
        <f t="shared" si="17"/>
        <v>149.53553835327236</v>
      </c>
      <c r="F59" s="39">
        <f t="shared" si="17"/>
        <v>99.690358902181572</v>
      </c>
      <c r="G59" s="39">
        <f t="shared" si="17"/>
        <v>149.53553835327236</v>
      </c>
      <c r="H59" s="39">
        <f t="shared" si="17"/>
        <v>79.752287121745255</v>
      </c>
      <c r="I59" s="39">
        <f t="shared" si="17"/>
        <v>59.814215341308937</v>
      </c>
      <c r="J59" s="39">
        <f t="shared" si="17"/>
        <v>59.814215341308937</v>
      </c>
      <c r="K59" s="39">
        <f t="shared" si="17"/>
        <v>99.690358902181572</v>
      </c>
    </row>
    <row r="60" spans="1:11" x14ac:dyDescent="0.2">
      <c r="A60" s="138"/>
      <c r="B60" s="139"/>
      <c r="C60" s="38" t="s">
        <v>33</v>
      </c>
      <c r="D60" s="39">
        <f>D58+D58</f>
        <v>398.76143560872629</v>
      </c>
      <c r="E60" s="39">
        <f t="shared" ref="E60:K60" si="18">E59+E57</f>
        <v>199.38071780436314</v>
      </c>
      <c r="F60" s="39">
        <f t="shared" si="18"/>
        <v>132.92047853624209</v>
      </c>
      <c r="G60" s="39">
        <f t="shared" si="18"/>
        <v>199.38071780436314</v>
      </c>
      <c r="H60" s="39">
        <f t="shared" si="18"/>
        <v>106.33638282899368</v>
      </c>
      <c r="I60" s="39">
        <f t="shared" si="18"/>
        <v>79.752287121745255</v>
      </c>
      <c r="J60" s="39">
        <f t="shared" si="18"/>
        <v>79.752287121745255</v>
      </c>
      <c r="K60" s="39">
        <f t="shared" si="18"/>
        <v>132.92047853624209</v>
      </c>
    </row>
    <row r="61" spans="1:11" x14ac:dyDescent="0.2">
      <c r="A61" s="138"/>
      <c r="B61" s="139"/>
      <c r="C61" s="38" t="s">
        <v>34</v>
      </c>
      <c r="D61" s="39">
        <f>D59+D58</f>
        <v>498.45179451090786</v>
      </c>
      <c r="E61" s="39">
        <f t="shared" ref="E61:K61" si="19">E60+E57</f>
        <v>249.22589725545393</v>
      </c>
      <c r="F61" s="39">
        <f t="shared" si="19"/>
        <v>166.1505981703026</v>
      </c>
      <c r="G61" s="39">
        <f t="shared" si="19"/>
        <v>249.22589725545393</v>
      </c>
      <c r="H61" s="39">
        <f t="shared" si="19"/>
        <v>132.92047853624209</v>
      </c>
      <c r="I61" s="39">
        <f t="shared" si="19"/>
        <v>99.690358902181572</v>
      </c>
      <c r="J61" s="39">
        <f t="shared" si="19"/>
        <v>99.690358902181572</v>
      </c>
      <c r="K61" s="39">
        <f t="shared" si="19"/>
        <v>166.1505981703026</v>
      </c>
    </row>
    <row r="62" spans="1:11" x14ac:dyDescent="0.2">
      <c r="A62" s="138"/>
      <c r="B62" s="139"/>
      <c r="C62" s="38" t="s">
        <v>35</v>
      </c>
      <c r="D62" s="39">
        <f>D59+D59</f>
        <v>598.14215341308943</v>
      </c>
      <c r="E62" s="39">
        <f t="shared" ref="E62:K62" si="20">E61+E57</f>
        <v>299.07107670654472</v>
      </c>
      <c r="F62" s="39">
        <f t="shared" si="20"/>
        <v>199.38071780436312</v>
      </c>
      <c r="G62" s="39">
        <f t="shared" si="20"/>
        <v>299.07107670654472</v>
      </c>
      <c r="H62" s="39">
        <f t="shared" si="20"/>
        <v>159.50457424349051</v>
      </c>
      <c r="I62" s="39">
        <f t="shared" si="20"/>
        <v>119.62843068261789</v>
      </c>
      <c r="J62" s="39">
        <f t="shared" si="20"/>
        <v>119.62843068261789</v>
      </c>
      <c r="K62" s="39">
        <f t="shared" si="20"/>
        <v>199.38071780436312</v>
      </c>
    </row>
    <row r="63" spans="1:11" x14ac:dyDescent="0.2">
      <c r="A63" s="138"/>
      <c r="B63" s="139"/>
      <c r="C63" s="38" t="s">
        <v>36</v>
      </c>
      <c r="D63" s="39">
        <f>D59+D60</f>
        <v>697.83251231527106</v>
      </c>
      <c r="E63" s="39">
        <f t="shared" ref="E63:K63" si="21">E62+E57</f>
        <v>348.91625615763553</v>
      </c>
      <c r="F63" s="39">
        <f t="shared" si="21"/>
        <v>232.61083743842363</v>
      </c>
      <c r="G63" s="39">
        <f t="shared" si="21"/>
        <v>348.91625615763553</v>
      </c>
      <c r="H63" s="39">
        <f t="shared" si="21"/>
        <v>186.08866995073893</v>
      </c>
      <c r="I63" s="39">
        <f t="shared" si="21"/>
        <v>139.56650246305421</v>
      </c>
      <c r="J63" s="39">
        <f t="shared" si="21"/>
        <v>139.56650246305421</v>
      </c>
      <c r="K63" s="39">
        <f t="shared" si="21"/>
        <v>232.61083743842363</v>
      </c>
    </row>
    <row r="64" spans="1:11" x14ac:dyDescent="0.2">
      <c r="A64" s="138"/>
      <c r="B64" s="139"/>
      <c r="C64" s="38" t="s">
        <v>37</v>
      </c>
      <c r="D64" s="39">
        <f t="shared" ref="D64:K64" si="22">D63+D57</f>
        <v>797.52287121745258</v>
      </c>
      <c r="E64" s="39">
        <f t="shared" si="22"/>
        <v>398.76143560872629</v>
      </c>
      <c r="F64" s="39">
        <f t="shared" si="22"/>
        <v>265.84095707248417</v>
      </c>
      <c r="G64" s="39">
        <f t="shared" si="22"/>
        <v>398.76143560872629</v>
      </c>
      <c r="H64" s="39">
        <f t="shared" si="22"/>
        <v>212.67276565798736</v>
      </c>
      <c r="I64" s="39">
        <f t="shared" si="22"/>
        <v>159.50457424349051</v>
      </c>
      <c r="J64" s="39">
        <f t="shared" si="22"/>
        <v>159.50457424349051</v>
      </c>
      <c r="K64" s="39">
        <f t="shared" si="22"/>
        <v>265.84095707248417</v>
      </c>
    </row>
    <row r="65" spans="1:11" x14ac:dyDescent="0.2">
      <c r="A65" s="138"/>
      <c r="B65" s="139"/>
      <c r="C65" s="38" t="s">
        <v>38</v>
      </c>
      <c r="D65" s="39">
        <f t="shared" ref="D65:K65" si="23">D64+D57</f>
        <v>897.21323011963409</v>
      </c>
      <c r="E65" s="39">
        <f t="shared" si="23"/>
        <v>448.60661505981705</v>
      </c>
      <c r="F65" s="39">
        <f t="shared" si="23"/>
        <v>299.07107670654472</v>
      </c>
      <c r="G65" s="39">
        <f t="shared" si="23"/>
        <v>448.60661505981705</v>
      </c>
      <c r="H65" s="39">
        <f t="shared" si="23"/>
        <v>239.25686136523578</v>
      </c>
      <c r="I65" s="39">
        <f t="shared" si="23"/>
        <v>179.44264602392681</v>
      </c>
      <c r="J65" s="39">
        <f t="shared" si="23"/>
        <v>179.44264602392681</v>
      </c>
      <c r="K65" s="39">
        <f t="shared" si="23"/>
        <v>299.07107670654472</v>
      </c>
    </row>
    <row r="66" spans="1:11" x14ac:dyDescent="0.2">
      <c r="A66" s="138"/>
      <c r="B66" s="139"/>
      <c r="C66" s="38" t="s">
        <v>39</v>
      </c>
      <c r="D66" s="39">
        <f t="shared" ref="D66:K66" si="24">D65+D57</f>
        <v>996.90358902181561</v>
      </c>
      <c r="E66" s="39">
        <f t="shared" si="24"/>
        <v>498.4517945109078</v>
      </c>
      <c r="F66" s="39">
        <f t="shared" si="24"/>
        <v>332.30119634060526</v>
      </c>
      <c r="G66" s="39">
        <f t="shared" si="24"/>
        <v>498.4517945109078</v>
      </c>
      <c r="H66" s="39">
        <f t="shared" si="24"/>
        <v>265.84095707248417</v>
      </c>
      <c r="I66" s="39">
        <f t="shared" si="24"/>
        <v>199.38071780436312</v>
      </c>
      <c r="J66" s="39">
        <f t="shared" si="24"/>
        <v>199.38071780436312</v>
      </c>
      <c r="K66" s="39">
        <f t="shared" si="24"/>
        <v>332.30119634060526</v>
      </c>
    </row>
    <row r="67" spans="1:11" x14ac:dyDescent="0.2">
      <c r="A67" s="138"/>
      <c r="B67" s="139"/>
      <c r="C67" s="38" t="s">
        <v>40</v>
      </c>
      <c r="D67" s="39">
        <f t="shared" ref="D67:K67" si="25">D66*2</f>
        <v>1993.8071780436312</v>
      </c>
      <c r="E67" s="39">
        <f t="shared" si="25"/>
        <v>996.90358902181561</v>
      </c>
      <c r="F67" s="39">
        <f t="shared" si="25"/>
        <v>664.60239268121052</v>
      </c>
      <c r="G67" s="39">
        <f t="shared" si="25"/>
        <v>996.90358902181561</v>
      </c>
      <c r="H67" s="39">
        <f t="shared" si="25"/>
        <v>531.68191414496835</v>
      </c>
      <c r="I67" s="39">
        <f t="shared" si="25"/>
        <v>398.76143560872623</v>
      </c>
      <c r="J67" s="39">
        <f t="shared" si="25"/>
        <v>398.76143560872623</v>
      </c>
      <c r="K67" s="39">
        <f t="shared" si="25"/>
        <v>664.60239268121052</v>
      </c>
    </row>
    <row r="68" spans="1:11" x14ac:dyDescent="0.2">
      <c r="A68" s="130"/>
      <c r="B68" s="106"/>
      <c r="C68" s="42" t="s">
        <v>41</v>
      </c>
      <c r="D68" s="39">
        <f t="shared" ref="D68:K68" si="26">D67+D66</f>
        <v>2990.7107670654468</v>
      </c>
      <c r="E68" s="39">
        <f t="shared" si="26"/>
        <v>1495.3553835327234</v>
      </c>
      <c r="F68" s="39">
        <f t="shared" si="26"/>
        <v>996.90358902181583</v>
      </c>
      <c r="G68" s="39">
        <f t="shared" si="26"/>
        <v>1495.3553835327234</v>
      </c>
      <c r="H68" s="39">
        <f t="shared" si="26"/>
        <v>797.52287121745258</v>
      </c>
      <c r="I68" s="39">
        <f t="shared" si="26"/>
        <v>598.14215341308932</v>
      </c>
      <c r="J68" s="39">
        <f t="shared" si="26"/>
        <v>598.14215341308932</v>
      </c>
      <c r="K68" s="39">
        <f t="shared" si="26"/>
        <v>996.90358902181583</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Malawi</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121</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39.509399819040915</v>
      </c>
      <c r="F5" s="15">
        <f>E5*14</f>
        <v>553.13159746657277</v>
      </c>
      <c r="G5" s="16">
        <v>1</v>
      </c>
      <c r="H5" s="15">
        <f>F5*30</f>
        <v>16593.947923997184</v>
      </c>
      <c r="I5" s="17">
        <f>E26</f>
        <v>6637.5791695988737</v>
      </c>
      <c r="J5" s="18">
        <f>F26</f>
        <v>9956.3687543983106</v>
      </c>
      <c r="K5" s="19"/>
    </row>
    <row r="6" spans="1:11" ht="13.2" x14ac:dyDescent="0.25">
      <c r="A6" s="151" t="s">
        <v>9</v>
      </c>
      <c r="B6" s="159">
        <f>D5*C6</f>
        <v>56.142857142857146</v>
      </c>
      <c r="C6" s="233">
        <f>B7/C7</f>
        <v>56.142857142857146</v>
      </c>
      <c r="D6" s="20" t="s">
        <v>10</v>
      </c>
      <c r="E6" s="21"/>
      <c r="F6" s="21"/>
      <c r="G6" s="22">
        <v>39706</v>
      </c>
      <c r="H6" s="23" t="s">
        <v>11</v>
      </c>
      <c r="I6" s="24" t="s">
        <v>12</v>
      </c>
      <c r="J6" s="24" t="s">
        <v>13</v>
      </c>
      <c r="K6" s="25"/>
    </row>
    <row r="7" spans="1:11" ht="14.4" x14ac:dyDescent="0.3">
      <c r="A7" s="162" t="s">
        <v>14</v>
      </c>
      <c r="B7" s="26">
        <v>786</v>
      </c>
      <c r="C7" s="27">
        <v>14</v>
      </c>
      <c r="D7"/>
      <c r="E7" s="28"/>
      <c r="F7"/>
      <c r="G7" s="29">
        <v>1.421</v>
      </c>
      <c r="H7"/>
      <c r="I7" s="30"/>
      <c r="J7"/>
      <c r="K7" s="31"/>
    </row>
    <row r="8" spans="1:11" ht="13.8" thickBot="1" x14ac:dyDescent="0.3">
      <c r="A8" s="150" t="s">
        <v>15</v>
      </c>
      <c r="B8" s="32">
        <f>B7*C8</f>
        <v>23580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39.509399819040915</v>
      </c>
      <c r="E10" s="39">
        <f>D10/100*40</f>
        <v>15.803759927616365</v>
      </c>
      <c r="F10" s="153">
        <f>D10/100*60</f>
        <v>23.705639891424546</v>
      </c>
      <c r="G10" s="155" t="s">
        <v>25</v>
      </c>
      <c r="H10" s="144">
        <f>E10/100*35</f>
        <v>5.5313159746657279</v>
      </c>
      <c r="I10" s="39">
        <f>E10/100*10</f>
        <v>1.5803759927616365</v>
      </c>
      <c r="J10" s="39">
        <f>E10/100*10</f>
        <v>1.5803759927616365</v>
      </c>
      <c r="K10" s="39">
        <f>E10/100*45</f>
        <v>7.1116919674273644</v>
      </c>
    </row>
    <row r="11" spans="1:11" x14ac:dyDescent="0.2">
      <c r="B11" s="19"/>
      <c r="C11" s="149" t="s">
        <v>26</v>
      </c>
      <c r="D11" s="144">
        <f>D10*2</f>
        <v>79.01879963808183</v>
      </c>
      <c r="E11" s="39">
        <f>E10*2</f>
        <v>31.607519855232731</v>
      </c>
      <c r="F11" s="153">
        <f>F10*2</f>
        <v>47.411279782849093</v>
      </c>
      <c r="G11" s="155" t="s">
        <v>26</v>
      </c>
      <c r="H11" s="144">
        <f>H10*2</f>
        <v>11.062631949331456</v>
      </c>
      <c r="I11" s="39">
        <f>I10*2</f>
        <v>3.1607519855232731</v>
      </c>
      <c r="J11" s="39">
        <f>J10*2</f>
        <v>3.1607519855232731</v>
      </c>
      <c r="K11" s="39">
        <f>K10*2</f>
        <v>14.223383934854729</v>
      </c>
    </row>
    <row r="12" spans="1:11" ht="14.4" x14ac:dyDescent="0.3">
      <c r="A12" s="145"/>
      <c r="B12" s="19"/>
      <c r="C12" s="149" t="s">
        <v>27</v>
      </c>
      <c r="D12" s="144">
        <f>D10*3</f>
        <v>118.52819945712275</v>
      </c>
      <c r="E12" s="39">
        <f>E10*3</f>
        <v>47.411279782849093</v>
      </c>
      <c r="F12" s="153">
        <f>F10*3</f>
        <v>71.116919674273646</v>
      </c>
      <c r="G12" s="155" t="s">
        <v>27</v>
      </c>
      <c r="H12" s="144">
        <f>H10*3</f>
        <v>16.593947923997185</v>
      </c>
      <c r="I12" s="39">
        <f>I10*3</f>
        <v>4.7411279782849096</v>
      </c>
      <c r="J12" s="39">
        <f>J10*3</f>
        <v>4.7411279782849096</v>
      </c>
      <c r="K12" s="39">
        <f>K10*3</f>
        <v>21.335075902282092</v>
      </c>
    </row>
    <row r="13" spans="1:11" x14ac:dyDescent="0.2">
      <c r="B13" s="19"/>
      <c r="C13" s="149" t="s">
        <v>28</v>
      </c>
      <c r="D13" s="144">
        <f>D10*6</f>
        <v>237.05639891424551</v>
      </c>
      <c r="E13" s="39">
        <f>E10*6</f>
        <v>94.822559565698185</v>
      </c>
      <c r="F13" s="153">
        <f>F10*6</f>
        <v>142.23383934854729</v>
      </c>
      <c r="G13" s="155" t="s">
        <v>28</v>
      </c>
      <c r="H13" s="144">
        <f>H10*6</f>
        <v>33.187895847994369</v>
      </c>
      <c r="I13" s="39">
        <f>I10*6</f>
        <v>9.4822559565698192</v>
      </c>
      <c r="J13" s="39">
        <f>J10*6</f>
        <v>9.4822559565698192</v>
      </c>
      <c r="K13" s="39">
        <f>K10*6</f>
        <v>42.670151804564185</v>
      </c>
    </row>
    <row r="14" spans="1:11" x14ac:dyDescent="0.2">
      <c r="A14" s="157"/>
      <c r="B14" s="147"/>
      <c r="C14" s="149" t="s">
        <v>29</v>
      </c>
      <c r="D14" s="144">
        <f>D10*12</f>
        <v>474.11279782849101</v>
      </c>
      <c r="E14" s="39">
        <f>E10*12</f>
        <v>189.64511913139637</v>
      </c>
      <c r="F14" s="153">
        <f>F10*12</f>
        <v>284.46767869709458</v>
      </c>
      <c r="G14" s="155" t="s">
        <v>29</v>
      </c>
      <c r="H14" s="144">
        <f>H10*12</f>
        <v>66.375791695988738</v>
      </c>
      <c r="I14" s="39">
        <f>I10*12</f>
        <v>18.964511913139638</v>
      </c>
      <c r="J14" s="39">
        <f>J10*12</f>
        <v>18.964511913139638</v>
      </c>
      <c r="K14" s="39">
        <f>K10*12</f>
        <v>85.34030360912837</v>
      </c>
    </row>
    <row r="15" spans="1:11" x14ac:dyDescent="0.2">
      <c r="A15" s="157"/>
      <c r="B15" s="158"/>
      <c r="C15" s="160" t="s">
        <v>30</v>
      </c>
      <c r="D15" s="156">
        <f>D10*14</f>
        <v>553.13159746657277</v>
      </c>
      <c r="E15" s="41">
        <f>E10*14</f>
        <v>221.25263898662911</v>
      </c>
      <c r="F15" s="141">
        <f>F10*14</f>
        <v>331.87895847994366</v>
      </c>
      <c r="G15" s="143" t="s">
        <v>30</v>
      </c>
      <c r="H15" s="156">
        <f>H10*14</f>
        <v>77.438423645320185</v>
      </c>
      <c r="I15" s="41">
        <f>I10*14</f>
        <v>22.125263898662912</v>
      </c>
      <c r="J15" s="41">
        <f>J10*14</f>
        <v>22.125263898662912</v>
      </c>
      <c r="K15" s="41">
        <f>K10*14</f>
        <v>99.563687543983107</v>
      </c>
    </row>
    <row r="16" spans="1:11" x14ac:dyDescent="0.2">
      <c r="A16" s="157"/>
      <c r="B16" s="146"/>
      <c r="C16" s="149" t="s">
        <v>31</v>
      </c>
      <c r="D16" s="144">
        <f>D15*2</f>
        <v>1106.2631949331455</v>
      </c>
      <c r="E16" s="39">
        <f>E15*2</f>
        <v>442.50527797325822</v>
      </c>
      <c r="F16" s="153">
        <f>F15*2</f>
        <v>663.75791695988732</v>
      </c>
      <c r="G16" s="155" t="s">
        <v>31</v>
      </c>
      <c r="H16" s="144">
        <f>H15*2</f>
        <v>154.87684729064037</v>
      </c>
      <c r="I16" s="39">
        <f>I15*2</f>
        <v>44.250527797325823</v>
      </c>
      <c r="J16" s="39">
        <f>J15*2</f>
        <v>44.250527797325823</v>
      </c>
      <c r="K16" s="39">
        <f>K15*2</f>
        <v>199.12737508796621</v>
      </c>
    </row>
    <row r="17" spans="1:11" x14ac:dyDescent="0.2">
      <c r="B17" s="19"/>
      <c r="C17" s="149" t="s">
        <v>32</v>
      </c>
      <c r="D17" s="144">
        <f>D16+D15</f>
        <v>1659.3947923997184</v>
      </c>
      <c r="E17" s="39">
        <f>E16+E15</f>
        <v>663.75791695988732</v>
      </c>
      <c r="F17" s="153">
        <f>F16+F15</f>
        <v>995.63687543983099</v>
      </c>
      <c r="G17" s="155" t="s">
        <v>32</v>
      </c>
      <c r="H17" s="144">
        <f>H16+H15</f>
        <v>232.31527093596054</v>
      </c>
      <c r="I17" s="39">
        <f>I16+I15</f>
        <v>66.375791695988738</v>
      </c>
      <c r="J17" s="39">
        <f>J16+J15</f>
        <v>66.375791695988738</v>
      </c>
      <c r="K17" s="39">
        <f>K16+K15</f>
        <v>298.69106263194931</v>
      </c>
    </row>
    <row r="18" spans="1:11" x14ac:dyDescent="0.2">
      <c r="A18" s="138"/>
      <c r="B18" s="19"/>
      <c r="C18" s="149" t="s">
        <v>33</v>
      </c>
      <c r="D18" s="144">
        <f>D16*2</f>
        <v>2212.5263898662911</v>
      </c>
      <c r="E18" s="39">
        <f>E16+E16</f>
        <v>885.01055594651643</v>
      </c>
      <c r="F18" s="153">
        <f>F16+F16</f>
        <v>1327.5158339197746</v>
      </c>
      <c r="G18" s="155" t="s">
        <v>33</v>
      </c>
      <c r="H18" s="144">
        <f>H16+H16</f>
        <v>309.75369458128074</v>
      </c>
      <c r="I18" s="39">
        <f>I16+I16</f>
        <v>88.501055594651646</v>
      </c>
      <c r="J18" s="39">
        <f>J16+J16</f>
        <v>88.501055594651646</v>
      </c>
      <c r="K18" s="39">
        <f>K16+K16</f>
        <v>398.25475017593243</v>
      </c>
    </row>
    <row r="19" spans="1:11" x14ac:dyDescent="0.2">
      <c r="A19" s="138"/>
      <c r="B19" s="19"/>
      <c r="C19" s="149" t="s">
        <v>34</v>
      </c>
      <c r="D19" s="144">
        <f>D17+D16</f>
        <v>2765.6579873328637</v>
      </c>
      <c r="E19" s="39">
        <f>E17+E16</f>
        <v>1106.2631949331455</v>
      </c>
      <c r="F19" s="153">
        <f>F16+F17</f>
        <v>1659.3947923997184</v>
      </c>
      <c r="G19" s="155" t="s">
        <v>34</v>
      </c>
      <c r="H19" s="144">
        <f>H17+H16</f>
        <v>387.19211822660088</v>
      </c>
      <c r="I19" s="39">
        <f>I16+I17</f>
        <v>110.62631949331455</v>
      </c>
      <c r="J19" s="39">
        <f>J16+J17</f>
        <v>110.62631949331455</v>
      </c>
      <c r="K19" s="39">
        <f>K18+K15</f>
        <v>497.81843771991555</v>
      </c>
    </row>
    <row r="20" spans="1:11" x14ac:dyDescent="0.2">
      <c r="A20" s="138"/>
      <c r="B20" s="19"/>
      <c r="C20" s="149" t="s">
        <v>35</v>
      </c>
      <c r="D20" s="144">
        <f>D17*2</f>
        <v>3318.7895847994369</v>
      </c>
      <c r="E20" s="39">
        <f>E17+E17</f>
        <v>1327.5158339197746</v>
      </c>
      <c r="F20" s="153">
        <f>F17+F17</f>
        <v>1991.273750879662</v>
      </c>
      <c r="G20" s="155" t="s">
        <v>35</v>
      </c>
      <c r="H20" s="144">
        <f>H17+H17</f>
        <v>464.63054187192108</v>
      </c>
      <c r="I20" s="39">
        <f>I17+I17</f>
        <v>132.75158339197748</v>
      </c>
      <c r="J20" s="39">
        <f>J17+J17</f>
        <v>132.75158339197748</v>
      </c>
      <c r="K20" s="39">
        <f>K19+K15</f>
        <v>597.38212526389862</v>
      </c>
    </row>
    <row r="21" spans="1:11" x14ac:dyDescent="0.2">
      <c r="A21" s="138"/>
      <c r="B21" s="19"/>
      <c r="C21" s="149" t="s">
        <v>36</v>
      </c>
      <c r="D21" s="144">
        <f>D18+D17</f>
        <v>3871.9211822660095</v>
      </c>
      <c r="E21" s="39">
        <f>E18+E17</f>
        <v>1548.7684729064038</v>
      </c>
      <c r="F21" s="153">
        <f>F18+F17</f>
        <v>2323.1527093596055</v>
      </c>
      <c r="G21" s="155" t="s">
        <v>36</v>
      </c>
      <c r="H21" s="144">
        <f>H17+H18</f>
        <v>542.06896551724128</v>
      </c>
      <c r="I21" s="39">
        <f>I18+I17</f>
        <v>154.8768472906404</v>
      </c>
      <c r="J21" s="39">
        <f>J18+J17</f>
        <v>154.8768472906404</v>
      </c>
      <c r="K21" s="39">
        <f>K20+K15</f>
        <v>696.94581280788168</v>
      </c>
    </row>
    <row r="22" spans="1:11" x14ac:dyDescent="0.2">
      <c r="A22" s="138"/>
      <c r="B22" s="19"/>
      <c r="C22" s="149" t="s">
        <v>37</v>
      </c>
      <c r="D22" s="144">
        <f>D18+D18</f>
        <v>4425.0527797325822</v>
      </c>
      <c r="E22" s="39">
        <f>E18+E18</f>
        <v>1770.0211118930329</v>
      </c>
      <c r="F22" s="153">
        <f>F18+F18</f>
        <v>2655.0316678395493</v>
      </c>
      <c r="G22" s="155" t="s">
        <v>37</v>
      </c>
      <c r="H22" s="144">
        <f>H18+H18</f>
        <v>619.50738916256148</v>
      </c>
      <c r="I22" s="39">
        <f>I18+I18</f>
        <v>177.00211118930329</v>
      </c>
      <c r="J22" s="39">
        <f>J18+J18</f>
        <v>177.00211118930329</v>
      </c>
      <c r="K22" s="39">
        <f>K21+K15</f>
        <v>796.50950035186474</v>
      </c>
    </row>
    <row r="23" spans="1:11" x14ac:dyDescent="0.2">
      <c r="A23" s="138"/>
      <c r="B23" s="19"/>
      <c r="C23" s="149" t="s">
        <v>38</v>
      </c>
      <c r="D23" s="144">
        <f>D18+D19</f>
        <v>4978.1843771991553</v>
      </c>
      <c r="E23" s="39">
        <f>E19+E18</f>
        <v>1991.273750879662</v>
      </c>
      <c r="F23" s="153">
        <f>F19+F18</f>
        <v>2986.9106263194931</v>
      </c>
      <c r="G23" s="155" t="s">
        <v>38</v>
      </c>
      <c r="H23" s="144">
        <f>H18+H19</f>
        <v>696.94581280788157</v>
      </c>
      <c r="I23" s="39">
        <f>I19+I18</f>
        <v>199.12737508796619</v>
      </c>
      <c r="J23" s="39">
        <f>J19+J18</f>
        <v>199.12737508796619</v>
      </c>
      <c r="K23" s="39">
        <f>K22+K15</f>
        <v>896.07318789584781</v>
      </c>
    </row>
    <row r="24" spans="1:11" x14ac:dyDescent="0.2">
      <c r="A24" s="138"/>
      <c r="B24" s="19"/>
      <c r="C24" s="149" t="s">
        <v>39</v>
      </c>
      <c r="D24" s="144">
        <f>D15*10</f>
        <v>5531.3159746657275</v>
      </c>
      <c r="E24" s="39">
        <f>E19+E19</f>
        <v>2212.5263898662911</v>
      </c>
      <c r="F24" s="153">
        <f>F19+F19</f>
        <v>3318.7895847994369</v>
      </c>
      <c r="G24" s="155" t="s">
        <v>39</v>
      </c>
      <c r="H24" s="144">
        <f>H19+H19</f>
        <v>774.38423645320177</v>
      </c>
      <c r="I24" s="39">
        <f>I19+I19</f>
        <v>221.25263898662911</v>
      </c>
      <c r="J24" s="39">
        <f>J19+J19</f>
        <v>221.25263898662911</v>
      </c>
      <c r="K24" s="39">
        <f>K23+K15</f>
        <v>995.63687543983087</v>
      </c>
    </row>
    <row r="25" spans="1:11" x14ac:dyDescent="0.2">
      <c r="A25" s="138"/>
      <c r="B25" s="19"/>
      <c r="C25" s="149" t="s">
        <v>40</v>
      </c>
      <c r="D25" s="144">
        <f>D24*2</f>
        <v>11062.631949331455</v>
      </c>
      <c r="E25" s="39">
        <f>E24*2</f>
        <v>4425.0527797325822</v>
      </c>
      <c r="F25" s="153">
        <f>F24*2</f>
        <v>6637.5791695988737</v>
      </c>
      <c r="G25" s="155" t="s">
        <v>40</v>
      </c>
      <c r="H25" s="144">
        <f>H24*2</f>
        <v>1548.7684729064035</v>
      </c>
      <c r="I25" s="39">
        <f>I24*2</f>
        <v>442.50527797325822</v>
      </c>
      <c r="J25" s="39">
        <f>J24*2</f>
        <v>442.50527797325822</v>
      </c>
      <c r="K25" s="39">
        <f>K24*2</f>
        <v>1991.2737508796617</v>
      </c>
    </row>
    <row r="26" spans="1:11" ht="10.8" thickBot="1" x14ac:dyDescent="0.25">
      <c r="A26" s="138"/>
      <c r="B26" s="25"/>
      <c r="C26" s="148" t="s">
        <v>41</v>
      </c>
      <c r="D26" s="144">
        <f>D25+D24</f>
        <v>16593.947923997184</v>
      </c>
      <c r="E26" s="39">
        <f>E25+E24</f>
        <v>6637.5791695988737</v>
      </c>
      <c r="F26" s="153">
        <f>F25+F24</f>
        <v>9956.3687543983106</v>
      </c>
      <c r="G26" s="154" t="s">
        <v>41</v>
      </c>
      <c r="H26" s="144">
        <f>H25+H24</f>
        <v>2323.1527093596051</v>
      </c>
      <c r="I26" s="39">
        <f>I25+I24</f>
        <v>663.75791695988732</v>
      </c>
      <c r="J26" s="39">
        <f>J25+J24</f>
        <v>663.75791695988732</v>
      </c>
      <c r="K26" s="39">
        <f>K25+K24</f>
        <v>2986.9106263194926</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16593.947923997184</v>
      </c>
      <c r="D29" s="51">
        <f>C29/100*4</f>
        <v>663.75791695988732</v>
      </c>
      <c r="E29" s="51">
        <f>C29/100*5</f>
        <v>829.69739619985921</v>
      </c>
      <c r="F29" s="51">
        <f>C29/100*6</f>
        <v>995.63687543983099</v>
      </c>
      <c r="G29" s="51">
        <f>C29/100*7</f>
        <v>1161.5763546798028</v>
      </c>
      <c r="H29" s="51">
        <f>C29/100*8</f>
        <v>1327.5158339197746</v>
      </c>
      <c r="I29" s="51">
        <f>C29/100*9</f>
        <v>1493.4553131597465</v>
      </c>
      <c r="J29" s="51">
        <f>C29/100*10</f>
        <v>1659.3947923997184</v>
      </c>
      <c r="K29" s="52"/>
    </row>
    <row r="30" spans="1:11" x14ac:dyDescent="0.2">
      <c r="A30" s="19"/>
      <c r="B30" s="53" t="s">
        <v>45</v>
      </c>
      <c r="C30" s="54" t="s">
        <v>46</v>
      </c>
      <c r="D30" s="55">
        <f>D15</f>
        <v>553.13159746657277</v>
      </c>
      <c r="E30" s="55">
        <f>D15</f>
        <v>553.13159746657277</v>
      </c>
      <c r="F30" s="55">
        <f>D15</f>
        <v>553.13159746657277</v>
      </c>
      <c r="G30" s="55">
        <f>D15</f>
        <v>553.13159746657277</v>
      </c>
      <c r="H30" s="55">
        <f>D15</f>
        <v>553.13159746657277</v>
      </c>
      <c r="I30" s="55">
        <f>D15</f>
        <v>553.13159746657277</v>
      </c>
      <c r="J30" s="55">
        <f>D15</f>
        <v>553.13159746657277</v>
      </c>
      <c r="K30" s="52"/>
    </row>
    <row r="31" spans="1:11" x14ac:dyDescent="0.2">
      <c r="A31" s="19"/>
      <c r="B31" s="53" t="s">
        <v>47</v>
      </c>
      <c r="C31" s="56" t="s">
        <v>48</v>
      </c>
      <c r="D31" s="51">
        <f t="shared" ref="D31:J31" si="0">D29-D30</f>
        <v>110.62631949331455</v>
      </c>
      <c r="E31" s="51">
        <f t="shared" si="0"/>
        <v>276.56579873328644</v>
      </c>
      <c r="F31" s="51">
        <f t="shared" si="0"/>
        <v>442.50527797325822</v>
      </c>
      <c r="G31" s="51">
        <f t="shared" si="0"/>
        <v>608.44475721322999</v>
      </c>
      <c r="H31" s="51">
        <f t="shared" si="0"/>
        <v>774.38423645320188</v>
      </c>
      <c r="I31" s="51">
        <f t="shared" si="0"/>
        <v>940.32371569317377</v>
      </c>
      <c r="J31" s="51">
        <f t="shared" si="0"/>
        <v>1106.2631949331458</v>
      </c>
      <c r="K31" s="52"/>
    </row>
    <row r="32" spans="1:11" ht="10.8" thickBot="1" x14ac:dyDescent="0.25">
      <c r="A32" s="19"/>
      <c r="B32" s="57"/>
      <c r="C32" s="453" t="s">
        <v>161</v>
      </c>
      <c r="D32" s="58">
        <f t="shared" ref="D32:J32" si="1">D31/100*10</f>
        <v>11.062631949331456</v>
      </c>
      <c r="E32" s="58">
        <f t="shared" si="1"/>
        <v>27.656579873328646</v>
      </c>
      <c r="F32" s="58">
        <f t="shared" si="1"/>
        <v>44.250527797325823</v>
      </c>
      <c r="G32" s="58">
        <f t="shared" si="1"/>
        <v>60.844475721322993</v>
      </c>
      <c r="H32" s="58">
        <f t="shared" si="1"/>
        <v>77.438423645320185</v>
      </c>
      <c r="I32" s="58">
        <f t="shared" si="1"/>
        <v>94.032371569317377</v>
      </c>
      <c r="J32" s="58">
        <f t="shared" si="1"/>
        <v>110.62631949331458</v>
      </c>
      <c r="K32" s="59"/>
    </row>
    <row r="33" spans="1:11" x14ac:dyDescent="0.2">
      <c r="A33" s="19"/>
      <c r="B33" s="60" t="s">
        <v>50</v>
      </c>
      <c r="C33" s="61" t="s">
        <v>51</v>
      </c>
      <c r="D33" s="62">
        <f t="shared" ref="D33:J36" si="2">D29*30</f>
        <v>19912.737508796621</v>
      </c>
      <c r="E33" s="62">
        <f t="shared" si="2"/>
        <v>24890.921885995776</v>
      </c>
      <c r="F33" s="62">
        <f t="shared" si="2"/>
        <v>29869.106263194928</v>
      </c>
      <c r="G33" s="62">
        <f t="shared" si="2"/>
        <v>34847.29064039408</v>
      </c>
      <c r="H33" s="62">
        <f t="shared" si="2"/>
        <v>39825.475017593242</v>
      </c>
      <c r="I33" s="62">
        <f t="shared" si="2"/>
        <v>44803.659394792398</v>
      </c>
      <c r="J33" s="63">
        <f t="shared" si="2"/>
        <v>49781.843771991553</v>
      </c>
      <c r="K33" s="64"/>
    </row>
    <row r="34" spans="1:11" x14ac:dyDescent="0.2">
      <c r="A34" s="19"/>
      <c r="B34" s="65" t="s">
        <v>50</v>
      </c>
      <c r="C34" s="66" t="s">
        <v>52</v>
      </c>
      <c r="D34" s="67">
        <f t="shared" si="2"/>
        <v>16593.947923997184</v>
      </c>
      <c r="E34" s="67">
        <f t="shared" si="2"/>
        <v>16593.947923997184</v>
      </c>
      <c r="F34" s="67">
        <f t="shared" si="2"/>
        <v>16593.947923997184</v>
      </c>
      <c r="G34" s="67">
        <f t="shared" si="2"/>
        <v>16593.947923997184</v>
      </c>
      <c r="H34" s="67">
        <f t="shared" si="2"/>
        <v>16593.947923997184</v>
      </c>
      <c r="I34" s="67">
        <f t="shared" si="2"/>
        <v>16593.947923997184</v>
      </c>
      <c r="J34" s="68">
        <f t="shared" si="2"/>
        <v>16593.947923997184</v>
      </c>
      <c r="K34" s="69"/>
    </row>
    <row r="35" spans="1:11" x14ac:dyDescent="0.2">
      <c r="A35" s="19"/>
      <c r="B35" s="70" t="s">
        <v>50</v>
      </c>
      <c r="C35" s="71" t="s">
        <v>53</v>
      </c>
      <c r="D35" s="72">
        <f t="shared" si="2"/>
        <v>3318.7895847994369</v>
      </c>
      <c r="E35" s="72">
        <f t="shared" si="2"/>
        <v>8296.9739619985939</v>
      </c>
      <c r="F35" s="72">
        <f t="shared" si="2"/>
        <v>13275.158339197747</v>
      </c>
      <c r="G35" s="72">
        <f t="shared" si="2"/>
        <v>18253.342716396899</v>
      </c>
      <c r="H35" s="72">
        <f t="shared" si="2"/>
        <v>23231.527093596058</v>
      </c>
      <c r="I35" s="72">
        <f t="shared" si="2"/>
        <v>28209.711470795213</v>
      </c>
      <c r="J35" s="73">
        <f t="shared" si="2"/>
        <v>33187.895847994376</v>
      </c>
      <c r="K35" s="74"/>
    </row>
    <row r="36" spans="1:11" ht="10.8" thickBot="1" x14ac:dyDescent="0.25">
      <c r="A36" s="19"/>
      <c r="B36" s="75" t="s">
        <v>50</v>
      </c>
      <c r="C36" s="76" t="s">
        <v>49</v>
      </c>
      <c r="D36" s="77">
        <f t="shared" si="2"/>
        <v>331.87895847994366</v>
      </c>
      <c r="E36" s="77">
        <f t="shared" si="2"/>
        <v>829.69739619985933</v>
      </c>
      <c r="F36" s="77">
        <f t="shared" si="2"/>
        <v>1327.5158339197746</v>
      </c>
      <c r="G36" s="77">
        <f t="shared" si="2"/>
        <v>1825.3342716396899</v>
      </c>
      <c r="H36" s="77">
        <f t="shared" si="2"/>
        <v>2323.1527093596055</v>
      </c>
      <c r="I36" s="77">
        <f t="shared" si="2"/>
        <v>2820.9711470795214</v>
      </c>
      <c r="J36" s="77">
        <f t="shared" si="2"/>
        <v>3318.7895847994373</v>
      </c>
      <c r="K36" s="78"/>
    </row>
    <row r="37" spans="1:11" x14ac:dyDescent="0.2">
      <c r="A37" s="6"/>
      <c r="B37" s="79"/>
      <c r="C37" s="80" t="s">
        <v>54</v>
      </c>
      <c r="D37" s="81">
        <f t="shared" ref="D37:J37" si="3">D31</f>
        <v>110.62631949331455</v>
      </c>
      <c r="E37" s="81">
        <f t="shared" si="3"/>
        <v>276.56579873328644</v>
      </c>
      <c r="F37" s="81">
        <f t="shared" si="3"/>
        <v>442.50527797325822</v>
      </c>
      <c r="G37" s="81">
        <f t="shared" si="3"/>
        <v>608.44475721322999</v>
      </c>
      <c r="H37" s="81">
        <f t="shared" si="3"/>
        <v>774.38423645320188</v>
      </c>
      <c r="I37" s="81">
        <f t="shared" si="3"/>
        <v>940.32371569317377</v>
      </c>
      <c r="J37" s="81">
        <f t="shared" si="3"/>
        <v>1106.2631949331458</v>
      </c>
      <c r="K37" s="82"/>
    </row>
    <row r="38" spans="1:11" ht="11.4" x14ac:dyDescent="0.2">
      <c r="A38" s="11"/>
      <c r="B38" s="83"/>
      <c r="C38" s="84" t="s">
        <v>55</v>
      </c>
      <c r="D38" s="85">
        <f t="shared" ref="D38:J38" si="4">D37/100*20</f>
        <v>22.125263898662912</v>
      </c>
      <c r="E38" s="86">
        <f t="shared" si="4"/>
        <v>55.313159746657291</v>
      </c>
      <c r="F38" s="86">
        <f t="shared" si="4"/>
        <v>88.501055594651646</v>
      </c>
      <c r="G38" s="86">
        <f t="shared" si="4"/>
        <v>121.68895144264599</v>
      </c>
      <c r="H38" s="86">
        <f t="shared" si="4"/>
        <v>154.87684729064037</v>
      </c>
      <c r="I38" s="86">
        <f t="shared" si="4"/>
        <v>188.06474313863475</v>
      </c>
      <c r="J38" s="86">
        <f t="shared" si="4"/>
        <v>221.25263898662917</v>
      </c>
      <c r="K38" s="82"/>
    </row>
    <row r="39" spans="1:11" ht="13.2" x14ac:dyDescent="0.25">
      <c r="A39" s="19"/>
      <c r="B39" s="87"/>
      <c r="C39" s="88" t="s">
        <v>56</v>
      </c>
      <c r="D39" s="85">
        <f t="shared" ref="D39:J39" si="5">D37/100*40</f>
        <v>44.250527797325823</v>
      </c>
      <c r="E39" s="86">
        <f t="shared" si="5"/>
        <v>110.62631949331458</v>
      </c>
      <c r="F39" s="86">
        <f t="shared" si="5"/>
        <v>177.00211118930329</v>
      </c>
      <c r="G39" s="86">
        <f t="shared" si="5"/>
        <v>243.37790288529197</v>
      </c>
      <c r="H39" s="86">
        <f t="shared" si="5"/>
        <v>309.75369458128074</v>
      </c>
      <c r="I39" s="86">
        <f t="shared" si="5"/>
        <v>376.12948627726951</v>
      </c>
      <c r="J39" s="86">
        <f t="shared" si="5"/>
        <v>442.50527797325833</v>
      </c>
      <c r="K39" s="82"/>
    </row>
    <row r="40" spans="1:11" ht="11.4" x14ac:dyDescent="0.2">
      <c r="A40" s="19"/>
      <c r="B40" s="89"/>
      <c r="C40" s="84" t="s">
        <v>57</v>
      </c>
      <c r="D40" s="85">
        <f t="shared" ref="D40:J40" si="6">D37/100*40</f>
        <v>44.250527797325823</v>
      </c>
      <c r="E40" s="86">
        <f t="shared" si="6"/>
        <v>110.62631949331458</v>
      </c>
      <c r="F40" s="86">
        <f t="shared" si="6"/>
        <v>177.00211118930329</v>
      </c>
      <c r="G40" s="86">
        <f t="shared" si="6"/>
        <v>243.37790288529197</v>
      </c>
      <c r="H40" s="86">
        <f t="shared" si="6"/>
        <v>309.75369458128074</v>
      </c>
      <c r="I40" s="86">
        <f t="shared" si="6"/>
        <v>376.12948627726951</v>
      </c>
      <c r="J40" s="86">
        <f t="shared" si="6"/>
        <v>442.50527797325833</v>
      </c>
      <c r="K40" s="82"/>
    </row>
    <row r="41" spans="1:11" s="96" customFormat="1" ht="11.4" x14ac:dyDescent="0.2">
      <c r="A41" s="90"/>
      <c r="B41" s="91"/>
      <c r="C41" s="92" t="s">
        <v>58</v>
      </c>
      <c r="D41" s="93">
        <f>D37/100*4</f>
        <v>4.4250527797325825</v>
      </c>
      <c r="E41" s="94">
        <f>E37/100*5</f>
        <v>13.828289936664323</v>
      </c>
      <c r="F41" s="94">
        <f>F37/100*6</f>
        <v>26.550316678395497</v>
      </c>
      <c r="G41" s="94">
        <f>F37/100*7</f>
        <v>30.975369458128078</v>
      </c>
      <c r="H41" s="94">
        <f>F37/100*8</f>
        <v>35.40042223786066</v>
      </c>
      <c r="I41" s="94">
        <f>F37/100*9</f>
        <v>39.825475017593241</v>
      </c>
      <c r="J41" s="94">
        <f>F37/100*10</f>
        <v>44.250527797325823</v>
      </c>
      <c r="K41" s="95"/>
    </row>
    <row r="42" spans="1:11" ht="11.4" x14ac:dyDescent="0.2">
      <c r="A42" s="19"/>
      <c r="B42" s="89"/>
      <c r="C42" s="97" t="s">
        <v>59</v>
      </c>
      <c r="D42" s="98">
        <f t="shared" ref="D42:J42" si="7">D37+D41</f>
        <v>115.05137227304714</v>
      </c>
      <c r="E42" s="99">
        <f t="shared" si="7"/>
        <v>290.39408866995075</v>
      </c>
      <c r="F42" s="99">
        <f t="shared" si="7"/>
        <v>469.05559465165373</v>
      </c>
      <c r="G42" s="99">
        <f t="shared" si="7"/>
        <v>639.42012667135805</v>
      </c>
      <c r="H42" s="99">
        <f t="shared" si="7"/>
        <v>809.78465869106253</v>
      </c>
      <c r="I42" s="99">
        <f t="shared" si="7"/>
        <v>980.14919071076702</v>
      </c>
      <c r="J42" s="99">
        <f t="shared" si="7"/>
        <v>1150.5137227304715</v>
      </c>
      <c r="K42" s="100"/>
    </row>
    <row r="43" spans="1:11" ht="11.4" x14ac:dyDescent="0.2">
      <c r="A43" s="19"/>
      <c r="B43" s="101"/>
      <c r="C43" s="102" t="s">
        <v>60</v>
      </c>
      <c r="D43" s="103">
        <f>D35*D28</f>
        <v>132.75158339197748</v>
      </c>
      <c r="E43" s="103">
        <f t="shared" ref="E43:J43" si="8">E35*E28</f>
        <v>414.84869809992972</v>
      </c>
      <c r="F43" s="103">
        <f t="shared" si="8"/>
        <v>796.50950035186486</v>
      </c>
      <c r="G43" s="103">
        <f t="shared" si="8"/>
        <v>1277.7339901477831</v>
      </c>
      <c r="H43" s="103">
        <f t="shared" si="8"/>
        <v>1858.5221674876848</v>
      </c>
      <c r="I43" s="103">
        <f t="shared" si="8"/>
        <v>2538.8740323715692</v>
      </c>
      <c r="J43" s="103">
        <f t="shared" si="8"/>
        <v>3318.7895847994378</v>
      </c>
      <c r="K43" s="104"/>
    </row>
    <row r="44" spans="1:11" ht="11.4" x14ac:dyDescent="0.2">
      <c r="A44" s="19"/>
      <c r="B44" s="101"/>
      <c r="C44" s="102" t="s">
        <v>61</v>
      </c>
      <c r="D44" s="105">
        <f>D35+D43</f>
        <v>3451.5411681914143</v>
      </c>
      <c r="E44" s="105">
        <f t="shared" ref="E44:J44" si="9">E35+E43</f>
        <v>8711.8226600985236</v>
      </c>
      <c r="F44" s="105">
        <f t="shared" si="9"/>
        <v>14071.667839549613</v>
      </c>
      <c r="G44" s="105">
        <f t="shared" si="9"/>
        <v>19531.076706544682</v>
      </c>
      <c r="H44" s="105">
        <f t="shared" si="9"/>
        <v>25090.049261083743</v>
      </c>
      <c r="I44" s="105">
        <f t="shared" si="9"/>
        <v>30748.585503166782</v>
      </c>
      <c r="J44" s="105">
        <f t="shared" si="9"/>
        <v>36506.685432793813</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39.509399819040915</v>
      </c>
      <c r="F46" s="114">
        <f>E46*C7</f>
        <v>553.13159746657277</v>
      </c>
      <c r="G46" s="115"/>
      <c r="H46" s="114">
        <f>F46*C8</f>
        <v>16593.947923997184</v>
      </c>
      <c r="I46" s="116">
        <f>E26</f>
        <v>6637.5791695988737</v>
      </c>
      <c r="J46" s="117">
        <f>F26</f>
        <v>9956.3687543983106</v>
      </c>
      <c r="K46" s="19"/>
    </row>
    <row r="47" spans="1:11" ht="13.8" thickBot="1" x14ac:dyDescent="0.3">
      <c r="A47" s="118" t="str">
        <f t="shared" ref="A47:B49" si="10">A6</f>
        <v>Per Month /US$</v>
      </c>
      <c r="B47" s="119">
        <f t="shared" si="10"/>
        <v>56.142857142857146</v>
      </c>
      <c r="C47" s="27">
        <v>1</v>
      </c>
      <c r="D47" s="120"/>
      <c r="E47" s="121"/>
      <c r="F47" s="121"/>
      <c r="G47" s="122"/>
      <c r="H47" s="123" t="s">
        <v>11</v>
      </c>
      <c r="I47" s="124" t="s">
        <v>20</v>
      </c>
      <c r="J47" s="124" t="s">
        <v>13</v>
      </c>
      <c r="K47" s="25"/>
    </row>
    <row r="48" spans="1:11" ht="13.8" thickBot="1" x14ac:dyDescent="0.3">
      <c r="A48" s="118" t="str">
        <f t="shared" si="10"/>
        <v>Per Year /US$</v>
      </c>
      <c r="B48" s="119">
        <f t="shared" si="10"/>
        <v>786</v>
      </c>
      <c r="C48" s="27">
        <v>14</v>
      </c>
      <c r="D48" s="125"/>
      <c r="E48" s="126"/>
      <c r="F48" s="126"/>
      <c r="G48" s="126"/>
      <c r="H48" s="127"/>
      <c r="I48" s="127"/>
      <c r="J48" s="127"/>
      <c r="K48" s="44"/>
    </row>
    <row r="49" spans="1:11" ht="13.8" thickBot="1" x14ac:dyDescent="0.3">
      <c r="A49" s="118" t="str">
        <f t="shared" si="10"/>
        <v>Per 30 Years /US$</v>
      </c>
      <c r="B49" s="119">
        <f t="shared" si="10"/>
        <v>23580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23.705639891424546</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7.1116919674273635</v>
      </c>
      <c r="E52" s="39">
        <f>F10/100*15</f>
        <v>3.5558459837136818</v>
      </c>
      <c r="F52" s="39">
        <f>F10/100*10</f>
        <v>2.3705639891424548</v>
      </c>
      <c r="G52" s="39">
        <f>F10/100*15</f>
        <v>3.5558459837136818</v>
      </c>
      <c r="H52" s="39">
        <f>F10/100*8</f>
        <v>1.8964511913139637</v>
      </c>
      <c r="I52" s="39">
        <f>F10/100*6</f>
        <v>1.4223383934854728</v>
      </c>
      <c r="J52" s="39">
        <f>F10/100*6</f>
        <v>1.4223383934854728</v>
      </c>
      <c r="K52" s="39">
        <f>F10/100*10</f>
        <v>2.3705639891424548</v>
      </c>
    </row>
    <row r="53" spans="1:11" x14ac:dyDescent="0.2">
      <c r="A53" s="138"/>
      <c r="B53" s="139"/>
      <c r="C53" s="38" t="s">
        <v>26</v>
      </c>
      <c r="D53" s="39">
        <f t="shared" ref="D53:K53" si="11">D52*2</f>
        <v>14.223383934854727</v>
      </c>
      <c r="E53" s="39">
        <f t="shared" si="11"/>
        <v>7.1116919674273635</v>
      </c>
      <c r="F53" s="39">
        <f t="shared" si="11"/>
        <v>4.7411279782849096</v>
      </c>
      <c r="G53" s="39">
        <f t="shared" si="11"/>
        <v>7.1116919674273635</v>
      </c>
      <c r="H53" s="39">
        <f t="shared" si="11"/>
        <v>3.7929023826279273</v>
      </c>
      <c r="I53" s="39">
        <f t="shared" si="11"/>
        <v>2.8446767869709455</v>
      </c>
      <c r="J53" s="39">
        <f t="shared" si="11"/>
        <v>2.8446767869709455</v>
      </c>
      <c r="K53" s="39">
        <f t="shared" si="11"/>
        <v>4.7411279782849096</v>
      </c>
    </row>
    <row r="54" spans="1:11" x14ac:dyDescent="0.2">
      <c r="A54" s="138"/>
      <c r="B54" s="139"/>
      <c r="C54" s="38" t="s">
        <v>27</v>
      </c>
      <c r="D54" s="39">
        <f t="shared" ref="D54:K54" si="12">D52*3</f>
        <v>21.335075902282092</v>
      </c>
      <c r="E54" s="39">
        <f t="shared" si="12"/>
        <v>10.667537951141046</v>
      </c>
      <c r="F54" s="39">
        <f t="shared" si="12"/>
        <v>7.1116919674273644</v>
      </c>
      <c r="G54" s="39">
        <f t="shared" si="12"/>
        <v>10.667537951141046</v>
      </c>
      <c r="H54" s="39">
        <f t="shared" si="12"/>
        <v>5.689353573941891</v>
      </c>
      <c r="I54" s="39">
        <f t="shared" si="12"/>
        <v>4.2670151804564185</v>
      </c>
      <c r="J54" s="39">
        <f t="shared" si="12"/>
        <v>4.2670151804564185</v>
      </c>
      <c r="K54" s="39">
        <f t="shared" si="12"/>
        <v>7.1116919674273644</v>
      </c>
    </row>
    <row r="55" spans="1:11" x14ac:dyDescent="0.2">
      <c r="A55" s="138"/>
      <c r="B55" s="139"/>
      <c r="C55" s="38" t="s">
        <v>28</v>
      </c>
      <c r="D55" s="39">
        <f t="shared" ref="D55:K55" si="13">D52*6</f>
        <v>42.670151804564185</v>
      </c>
      <c r="E55" s="39">
        <f t="shared" si="13"/>
        <v>21.335075902282092</v>
      </c>
      <c r="F55" s="39">
        <f t="shared" si="13"/>
        <v>14.223383934854729</v>
      </c>
      <c r="G55" s="39">
        <f t="shared" si="13"/>
        <v>21.335075902282092</v>
      </c>
      <c r="H55" s="39">
        <f t="shared" si="13"/>
        <v>11.378707147883782</v>
      </c>
      <c r="I55" s="39">
        <f t="shared" si="13"/>
        <v>8.534030360912837</v>
      </c>
      <c r="J55" s="39">
        <f t="shared" si="13"/>
        <v>8.534030360912837</v>
      </c>
      <c r="K55" s="39">
        <f t="shared" si="13"/>
        <v>14.223383934854729</v>
      </c>
    </row>
    <row r="56" spans="1:11" x14ac:dyDescent="0.2">
      <c r="A56" s="138"/>
      <c r="B56" s="139"/>
      <c r="C56" s="38" t="s">
        <v>29</v>
      </c>
      <c r="D56" s="39">
        <f t="shared" ref="D56:K56" si="14">D52*12</f>
        <v>85.34030360912837</v>
      </c>
      <c r="E56" s="39">
        <f t="shared" si="14"/>
        <v>42.670151804564185</v>
      </c>
      <c r="F56" s="39">
        <f t="shared" si="14"/>
        <v>28.446767869709458</v>
      </c>
      <c r="G56" s="39">
        <f t="shared" si="14"/>
        <v>42.670151804564185</v>
      </c>
      <c r="H56" s="39">
        <f t="shared" si="14"/>
        <v>22.757414295767564</v>
      </c>
      <c r="I56" s="39">
        <f t="shared" si="14"/>
        <v>17.068060721825674</v>
      </c>
      <c r="J56" s="39">
        <f t="shared" si="14"/>
        <v>17.068060721825674</v>
      </c>
      <c r="K56" s="39">
        <f t="shared" si="14"/>
        <v>28.446767869709458</v>
      </c>
    </row>
    <row r="57" spans="1:11" x14ac:dyDescent="0.2">
      <c r="A57" s="138"/>
      <c r="B57" s="139"/>
      <c r="C57" s="40" t="s">
        <v>30</v>
      </c>
      <c r="D57" s="140">
        <f t="shared" ref="D57:K57" si="15">D52*14</f>
        <v>99.563687543983093</v>
      </c>
      <c r="E57" s="140">
        <f t="shared" si="15"/>
        <v>49.781843771991547</v>
      </c>
      <c r="F57" s="140">
        <f t="shared" si="15"/>
        <v>33.187895847994369</v>
      </c>
      <c r="G57" s="140">
        <f t="shared" si="15"/>
        <v>49.781843771991547</v>
      </c>
      <c r="H57" s="140">
        <f t="shared" si="15"/>
        <v>26.55031667839549</v>
      </c>
      <c r="I57" s="140">
        <f t="shared" si="15"/>
        <v>19.912737508796617</v>
      </c>
      <c r="J57" s="140">
        <f t="shared" si="15"/>
        <v>19.912737508796617</v>
      </c>
      <c r="K57" s="140">
        <f t="shared" si="15"/>
        <v>33.187895847994369</v>
      </c>
    </row>
    <row r="58" spans="1:11" x14ac:dyDescent="0.2">
      <c r="A58" s="138"/>
      <c r="B58" s="139"/>
      <c r="C58" s="38" t="s">
        <v>31</v>
      </c>
      <c r="D58" s="39">
        <f t="shared" ref="D58:K58" si="16">D57*2</f>
        <v>199.12737508796619</v>
      </c>
      <c r="E58" s="39">
        <f t="shared" si="16"/>
        <v>99.563687543983093</v>
      </c>
      <c r="F58" s="39">
        <f t="shared" si="16"/>
        <v>66.375791695988738</v>
      </c>
      <c r="G58" s="39">
        <f t="shared" si="16"/>
        <v>99.563687543983093</v>
      </c>
      <c r="H58" s="39">
        <f t="shared" si="16"/>
        <v>53.100633356790979</v>
      </c>
      <c r="I58" s="39">
        <f t="shared" si="16"/>
        <v>39.825475017593234</v>
      </c>
      <c r="J58" s="39">
        <f t="shared" si="16"/>
        <v>39.825475017593234</v>
      </c>
      <c r="K58" s="39">
        <f t="shared" si="16"/>
        <v>66.375791695988738</v>
      </c>
    </row>
    <row r="59" spans="1:11" x14ac:dyDescent="0.2">
      <c r="A59" s="138"/>
      <c r="B59" s="139"/>
      <c r="C59" s="38" t="s">
        <v>32</v>
      </c>
      <c r="D59" s="39">
        <f t="shared" ref="D59:K59" si="17">D58+D57</f>
        <v>298.69106263194931</v>
      </c>
      <c r="E59" s="39">
        <f t="shared" si="17"/>
        <v>149.34553131597465</v>
      </c>
      <c r="F59" s="39">
        <f t="shared" si="17"/>
        <v>99.563687543983107</v>
      </c>
      <c r="G59" s="39">
        <f t="shared" si="17"/>
        <v>149.34553131597465</v>
      </c>
      <c r="H59" s="39">
        <f t="shared" si="17"/>
        <v>79.650950035186469</v>
      </c>
      <c r="I59" s="39">
        <f t="shared" si="17"/>
        <v>59.738212526389852</v>
      </c>
      <c r="J59" s="39">
        <f t="shared" si="17"/>
        <v>59.738212526389852</v>
      </c>
      <c r="K59" s="39">
        <f t="shared" si="17"/>
        <v>99.563687543983107</v>
      </c>
    </row>
    <row r="60" spans="1:11" x14ac:dyDescent="0.2">
      <c r="A60" s="138"/>
      <c r="B60" s="139"/>
      <c r="C60" s="38" t="s">
        <v>33</v>
      </c>
      <c r="D60" s="39">
        <f>D58+D58</f>
        <v>398.25475017593237</v>
      </c>
      <c r="E60" s="39">
        <f t="shared" ref="E60:K60" si="18">E59+E57</f>
        <v>199.12737508796619</v>
      </c>
      <c r="F60" s="39">
        <f t="shared" si="18"/>
        <v>132.75158339197748</v>
      </c>
      <c r="G60" s="39">
        <f t="shared" si="18"/>
        <v>199.12737508796619</v>
      </c>
      <c r="H60" s="39">
        <f t="shared" si="18"/>
        <v>106.20126671358196</v>
      </c>
      <c r="I60" s="39">
        <f t="shared" si="18"/>
        <v>79.650950035186469</v>
      </c>
      <c r="J60" s="39">
        <f t="shared" si="18"/>
        <v>79.650950035186469</v>
      </c>
      <c r="K60" s="39">
        <f t="shared" si="18"/>
        <v>132.75158339197748</v>
      </c>
    </row>
    <row r="61" spans="1:11" x14ac:dyDescent="0.2">
      <c r="A61" s="138"/>
      <c r="B61" s="139"/>
      <c r="C61" s="38" t="s">
        <v>34</v>
      </c>
      <c r="D61" s="39">
        <f>D59+D58</f>
        <v>497.81843771991549</v>
      </c>
      <c r="E61" s="39">
        <f t="shared" ref="E61:K61" si="19">E60+E57</f>
        <v>248.90921885995772</v>
      </c>
      <c r="F61" s="39">
        <f t="shared" si="19"/>
        <v>165.93947923997183</v>
      </c>
      <c r="G61" s="39">
        <f t="shared" si="19"/>
        <v>248.90921885995772</v>
      </c>
      <c r="H61" s="39">
        <f t="shared" si="19"/>
        <v>132.75158339197745</v>
      </c>
      <c r="I61" s="39">
        <f t="shared" si="19"/>
        <v>99.563687543983093</v>
      </c>
      <c r="J61" s="39">
        <f t="shared" si="19"/>
        <v>99.563687543983093</v>
      </c>
      <c r="K61" s="39">
        <f t="shared" si="19"/>
        <v>165.93947923997183</v>
      </c>
    </row>
    <row r="62" spans="1:11" x14ac:dyDescent="0.2">
      <c r="A62" s="138"/>
      <c r="B62" s="139"/>
      <c r="C62" s="38" t="s">
        <v>35</v>
      </c>
      <c r="D62" s="39">
        <f>D59+D59</f>
        <v>597.38212526389862</v>
      </c>
      <c r="E62" s="39">
        <f t="shared" ref="E62:K62" si="20">E61+E57</f>
        <v>298.69106263194925</v>
      </c>
      <c r="F62" s="39">
        <f t="shared" si="20"/>
        <v>199.12737508796619</v>
      </c>
      <c r="G62" s="39">
        <f t="shared" si="20"/>
        <v>298.69106263194925</v>
      </c>
      <c r="H62" s="39">
        <f t="shared" si="20"/>
        <v>159.30190007037294</v>
      </c>
      <c r="I62" s="39">
        <f t="shared" si="20"/>
        <v>119.47642505277972</v>
      </c>
      <c r="J62" s="39">
        <f t="shared" si="20"/>
        <v>119.47642505277972</v>
      </c>
      <c r="K62" s="39">
        <f t="shared" si="20"/>
        <v>199.12737508796619</v>
      </c>
    </row>
    <row r="63" spans="1:11" x14ac:dyDescent="0.2">
      <c r="A63" s="138"/>
      <c r="B63" s="139"/>
      <c r="C63" s="38" t="s">
        <v>36</v>
      </c>
      <c r="D63" s="39">
        <f>D59+D60</f>
        <v>696.94581280788168</v>
      </c>
      <c r="E63" s="39">
        <f t="shared" ref="E63:K63" si="21">E62+E57</f>
        <v>348.47290640394078</v>
      </c>
      <c r="F63" s="39">
        <f t="shared" si="21"/>
        <v>232.31527093596054</v>
      </c>
      <c r="G63" s="39">
        <f t="shared" si="21"/>
        <v>348.47290640394078</v>
      </c>
      <c r="H63" s="39">
        <f t="shared" si="21"/>
        <v>185.85221674876843</v>
      </c>
      <c r="I63" s="39">
        <f t="shared" si="21"/>
        <v>139.38916256157634</v>
      </c>
      <c r="J63" s="39">
        <f t="shared" si="21"/>
        <v>139.38916256157634</v>
      </c>
      <c r="K63" s="39">
        <f t="shared" si="21"/>
        <v>232.31527093596054</v>
      </c>
    </row>
    <row r="64" spans="1:11" x14ac:dyDescent="0.2">
      <c r="A64" s="138"/>
      <c r="B64" s="139"/>
      <c r="C64" s="38" t="s">
        <v>37</v>
      </c>
      <c r="D64" s="39">
        <f t="shared" ref="D64:K64" si="22">D63+D57</f>
        <v>796.50950035186474</v>
      </c>
      <c r="E64" s="39">
        <f t="shared" si="22"/>
        <v>398.25475017593232</v>
      </c>
      <c r="F64" s="39">
        <f t="shared" si="22"/>
        <v>265.5031667839549</v>
      </c>
      <c r="G64" s="39">
        <f t="shared" si="22"/>
        <v>398.25475017593232</v>
      </c>
      <c r="H64" s="39">
        <f t="shared" si="22"/>
        <v>212.40253342716392</v>
      </c>
      <c r="I64" s="39">
        <f t="shared" si="22"/>
        <v>159.30190007037297</v>
      </c>
      <c r="J64" s="39">
        <f t="shared" si="22"/>
        <v>159.30190007037297</v>
      </c>
      <c r="K64" s="39">
        <f t="shared" si="22"/>
        <v>265.5031667839549</v>
      </c>
    </row>
    <row r="65" spans="1:11" x14ac:dyDescent="0.2">
      <c r="A65" s="138"/>
      <c r="B65" s="139"/>
      <c r="C65" s="38" t="s">
        <v>38</v>
      </c>
      <c r="D65" s="39">
        <f t="shared" ref="D65:K65" si="23">D64+D57</f>
        <v>896.07318789584781</v>
      </c>
      <c r="E65" s="39">
        <f t="shared" si="23"/>
        <v>448.03659394792385</v>
      </c>
      <c r="F65" s="39">
        <f t="shared" si="23"/>
        <v>298.69106263194925</v>
      </c>
      <c r="G65" s="39">
        <f t="shared" si="23"/>
        <v>448.03659394792385</v>
      </c>
      <c r="H65" s="39">
        <f t="shared" si="23"/>
        <v>238.95285010555941</v>
      </c>
      <c r="I65" s="39">
        <f t="shared" si="23"/>
        <v>179.21463757916959</v>
      </c>
      <c r="J65" s="39">
        <f t="shared" si="23"/>
        <v>179.21463757916959</v>
      </c>
      <c r="K65" s="39">
        <f t="shared" si="23"/>
        <v>298.69106263194925</v>
      </c>
    </row>
    <row r="66" spans="1:11" x14ac:dyDescent="0.2">
      <c r="A66" s="138"/>
      <c r="B66" s="139"/>
      <c r="C66" s="38" t="s">
        <v>39</v>
      </c>
      <c r="D66" s="39">
        <f t="shared" ref="D66:K66" si="24">D65+D57</f>
        <v>995.63687543983087</v>
      </c>
      <c r="E66" s="39">
        <f t="shared" si="24"/>
        <v>497.81843771991538</v>
      </c>
      <c r="F66" s="39">
        <f t="shared" si="24"/>
        <v>331.87895847994361</v>
      </c>
      <c r="G66" s="39">
        <f t="shared" si="24"/>
        <v>497.81843771991538</v>
      </c>
      <c r="H66" s="39">
        <f t="shared" si="24"/>
        <v>265.5031667839549</v>
      </c>
      <c r="I66" s="39">
        <f t="shared" si="24"/>
        <v>199.12737508796621</v>
      </c>
      <c r="J66" s="39">
        <f t="shared" si="24"/>
        <v>199.12737508796621</v>
      </c>
      <c r="K66" s="39">
        <f t="shared" si="24"/>
        <v>331.87895847994361</v>
      </c>
    </row>
    <row r="67" spans="1:11" x14ac:dyDescent="0.2">
      <c r="A67" s="138"/>
      <c r="B67" s="139"/>
      <c r="C67" s="38" t="s">
        <v>40</v>
      </c>
      <c r="D67" s="39">
        <f t="shared" ref="D67:K67" si="25">D66*2</f>
        <v>1991.2737508796617</v>
      </c>
      <c r="E67" s="39">
        <f t="shared" si="25"/>
        <v>995.63687543983076</v>
      </c>
      <c r="F67" s="39">
        <f t="shared" si="25"/>
        <v>663.75791695988721</v>
      </c>
      <c r="G67" s="39">
        <f t="shared" si="25"/>
        <v>995.63687543983076</v>
      </c>
      <c r="H67" s="39">
        <f t="shared" si="25"/>
        <v>531.00633356790979</v>
      </c>
      <c r="I67" s="39">
        <f t="shared" si="25"/>
        <v>398.25475017593243</v>
      </c>
      <c r="J67" s="39">
        <f t="shared" si="25"/>
        <v>398.25475017593243</v>
      </c>
      <c r="K67" s="39">
        <f t="shared" si="25"/>
        <v>663.75791695988721</v>
      </c>
    </row>
    <row r="68" spans="1:11" x14ac:dyDescent="0.2">
      <c r="A68" s="130"/>
      <c r="B68" s="106"/>
      <c r="C68" s="42" t="s">
        <v>41</v>
      </c>
      <c r="D68" s="39">
        <f t="shared" ref="D68:K68" si="26">D67+D66</f>
        <v>2986.9106263194926</v>
      </c>
      <c r="E68" s="39">
        <f t="shared" si="26"/>
        <v>1493.4553131597461</v>
      </c>
      <c r="F68" s="39">
        <f t="shared" si="26"/>
        <v>995.63687543983087</v>
      </c>
      <c r="G68" s="39">
        <f t="shared" si="26"/>
        <v>1493.4553131597461</v>
      </c>
      <c r="H68" s="39">
        <f t="shared" si="26"/>
        <v>796.50950035186474</v>
      </c>
      <c r="I68" s="39">
        <f t="shared" si="26"/>
        <v>597.38212526389862</v>
      </c>
      <c r="J68" s="39">
        <f t="shared" si="26"/>
        <v>597.38212526389862</v>
      </c>
      <c r="K68" s="39">
        <f t="shared" si="26"/>
        <v>995.63687543983087</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Burundi</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122</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34.633557856640195</v>
      </c>
      <c r="F5" s="15">
        <f>E5*14</f>
        <v>484.8698099929627</v>
      </c>
      <c r="G5" s="16">
        <v>1</v>
      </c>
      <c r="H5" s="15">
        <f>F5*30</f>
        <v>14546.094299788881</v>
      </c>
      <c r="I5" s="17">
        <f>E26</f>
        <v>5818.4377199155524</v>
      </c>
      <c r="J5" s="18">
        <f>F26</f>
        <v>8727.65657987333</v>
      </c>
      <c r="K5" s="19"/>
    </row>
    <row r="6" spans="1:11" ht="13.2" x14ac:dyDescent="0.25">
      <c r="A6" s="151" t="s">
        <v>9</v>
      </c>
      <c r="B6" s="159">
        <f>D5*C6</f>
        <v>49.214285714285715</v>
      </c>
      <c r="C6" s="233">
        <f>B7/C7</f>
        <v>49.214285714285715</v>
      </c>
      <c r="D6" s="20" t="s">
        <v>10</v>
      </c>
      <c r="E6" s="21"/>
      <c r="F6" s="21"/>
      <c r="G6" s="22">
        <v>39706</v>
      </c>
      <c r="H6" s="23" t="s">
        <v>11</v>
      </c>
      <c r="I6" s="24" t="s">
        <v>12</v>
      </c>
      <c r="J6" s="24" t="s">
        <v>13</v>
      </c>
      <c r="K6" s="25"/>
    </row>
    <row r="7" spans="1:11" ht="14.4" x14ac:dyDescent="0.3">
      <c r="A7" s="162" t="s">
        <v>14</v>
      </c>
      <c r="B7" s="26">
        <v>689</v>
      </c>
      <c r="C7" s="27">
        <v>14</v>
      </c>
      <c r="D7"/>
      <c r="E7" s="28"/>
      <c r="F7"/>
      <c r="G7" s="29">
        <v>1.421</v>
      </c>
      <c r="H7"/>
      <c r="I7" s="30"/>
      <c r="J7"/>
      <c r="K7" s="31"/>
    </row>
    <row r="8" spans="1:11" ht="13.8" thickBot="1" x14ac:dyDescent="0.3">
      <c r="A8" s="150" t="s">
        <v>15</v>
      </c>
      <c r="B8" s="32">
        <f>B7*C8</f>
        <v>20670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34.633557856640195</v>
      </c>
      <c r="E10" s="39">
        <f>D10/100*40</f>
        <v>13.853423142656078</v>
      </c>
      <c r="F10" s="153">
        <f>D10/100*60</f>
        <v>20.780134713984118</v>
      </c>
      <c r="G10" s="155" t="s">
        <v>25</v>
      </c>
      <c r="H10" s="144">
        <f>E10/100*35</f>
        <v>4.8486980999296279</v>
      </c>
      <c r="I10" s="39">
        <f>E10/100*10</f>
        <v>1.3853423142656078</v>
      </c>
      <c r="J10" s="39">
        <f>E10/100*10</f>
        <v>1.3853423142656078</v>
      </c>
      <c r="K10" s="39">
        <f>E10/100*45</f>
        <v>6.2340404141952357</v>
      </c>
    </row>
    <row r="11" spans="1:11" x14ac:dyDescent="0.2">
      <c r="B11" s="19"/>
      <c r="C11" s="149" t="s">
        <v>26</v>
      </c>
      <c r="D11" s="144">
        <f>D10*2</f>
        <v>69.26711571328039</v>
      </c>
      <c r="E11" s="39">
        <f>E10*2</f>
        <v>27.706846285312157</v>
      </c>
      <c r="F11" s="153">
        <f>F10*2</f>
        <v>41.560269427968237</v>
      </c>
      <c r="G11" s="155" t="s">
        <v>26</v>
      </c>
      <c r="H11" s="144">
        <f>H10*2</f>
        <v>9.6973961998592557</v>
      </c>
      <c r="I11" s="39">
        <f>I10*2</f>
        <v>2.7706846285312157</v>
      </c>
      <c r="J11" s="39">
        <f>J10*2</f>
        <v>2.7706846285312157</v>
      </c>
      <c r="K11" s="39">
        <f>K10*2</f>
        <v>12.468080828390471</v>
      </c>
    </row>
    <row r="12" spans="1:11" ht="14.4" x14ac:dyDescent="0.3">
      <c r="A12" s="145"/>
      <c r="B12" s="19"/>
      <c r="C12" s="149" t="s">
        <v>27</v>
      </c>
      <c r="D12" s="144">
        <f>D10*3</f>
        <v>103.90067356992058</v>
      </c>
      <c r="E12" s="39">
        <f>E10*3</f>
        <v>41.560269427968237</v>
      </c>
      <c r="F12" s="153">
        <f>F10*3</f>
        <v>62.340404141952355</v>
      </c>
      <c r="G12" s="155" t="s">
        <v>27</v>
      </c>
      <c r="H12" s="144">
        <f>H10*3</f>
        <v>14.546094299788884</v>
      </c>
      <c r="I12" s="39">
        <f>I10*3</f>
        <v>4.1560269427968235</v>
      </c>
      <c r="J12" s="39">
        <f>J10*3</f>
        <v>4.1560269427968235</v>
      </c>
      <c r="K12" s="39">
        <f>K10*3</f>
        <v>18.702121242585708</v>
      </c>
    </row>
    <row r="13" spans="1:11" x14ac:dyDescent="0.2">
      <c r="B13" s="19"/>
      <c r="C13" s="149" t="s">
        <v>28</v>
      </c>
      <c r="D13" s="144">
        <f>D10*6</f>
        <v>207.80134713984117</v>
      </c>
      <c r="E13" s="39">
        <f>E10*6</f>
        <v>83.120538855936474</v>
      </c>
      <c r="F13" s="153">
        <f>F10*6</f>
        <v>124.68080828390471</v>
      </c>
      <c r="G13" s="155" t="s">
        <v>28</v>
      </c>
      <c r="H13" s="144">
        <f>H10*6</f>
        <v>29.092188599577767</v>
      </c>
      <c r="I13" s="39">
        <f>I10*6</f>
        <v>8.312053885593647</v>
      </c>
      <c r="J13" s="39">
        <f>J10*6</f>
        <v>8.312053885593647</v>
      </c>
      <c r="K13" s="39">
        <f>K10*6</f>
        <v>37.404242485171416</v>
      </c>
    </row>
    <row r="14" spans="1:11" x14ac:dyDescent="0.2">
      <c r="A14" s="157"/>
      <c r="B14" s="147"/>
      <c r="C14" s="149" t="s">
        <v>29</v>
      </c>
      <c r="D14" s="144">
        <f>D10*12</f>
        <v>415.60269427968234</v>
      </c>
      <c r="E14" s="39">
        <f>E10*12</f>
        <v>166.24107771187295</v>
      </c>
      <c r="F14" s="153">
        <f>F10*12</f>
        <v>249.36161656780942</v>
      </c>
      <c r="G14" s="155" t="s">
        <v>29</v>
      </c>
      <c r="H14" s="144">
        <f>H10*12</f>
        <v>58.184377199155534</v>
      </c>
      <c r="I14" s="39">
        <f>I10*12</f>
        <v>16.624107771187294</v>
      </c>
      <c r="J14" s="39">
        <f>J10*12</f>
        <v>16.624107771187294</v>
      </c>
      <c r="K14" s="39">
        <f>K10*12</f>
        <v>74.808484970342832</v>
      </c>
    </row>
    <row r="15" spans="1:11" x14ac:dyDescent="0.2">
      <c r="A15" s="157"/>
      <c r="B15" s="158"/>
      <c r="C15" s="160" t="s">
        <v>30</v>
      </c>
      <c r="D15" s="156">
        <f>D10*14</f>
        <v>484.8698099929627</v>
      </c>
      <c r="E15" s="41">
        <f>E10*14</f>
        <v>193.94792399718509</v>
      </c>
      <c r="F15" s="141">
        <f>F10*14</f>
        <v>290.92188599577764</v>
      </c>
      <c r="G15" s="143" t="s">
        <v>30</v>
      </c>
      <c r="H15" s="156">
        <f>H10*14</f>
        <v>67.88177339901479</v>
      </c>
      <c r="I15" s="41">
        <f>I10*14</f>
        <v>19.394792399718511</v>
      </c>
      <c r="J15" s="41">
        <f>J10*14</f>
        <v>19.394792399718511</v>
      </c>
      <c r="K15" s="41">
        <f>K10*14</f>
        <v>87.276565798733301</v>
      </c>
    </row>
    <row r="16" spans="1:11" x14ac:dyDescent="0.2">
      <c r="A16" s="157"/>
      <c r="B16" s="146"/>
      <c r="C16" s="149" t="s">
        <v>31</v>
      </c>
      <c r="D16" s="144">
        <f>D15*2</f>
        <v>969.7396199859254</v>
      </c>
      <c r="E16" s="39">
        <f>E15*2</f>
        <v>387.89584799437017</v>
      </c>
      <c r="F16" s="153">
        <f>F15*2</f>
        <v>581.84377199155529</v>
      </c>
      <c r="G16" s="155" t="s">
        <v>31</v>
      </c>
      <c r="H16" s="144">
        <f>H15*2</f>
        <v>135.76354679802958</v>
      </c>
      <c r="I16" s="39">
        <f>I15*2</f>
        <v>38.789584799437023</v>
      </c>
      <c r="J16" s="39">
        <f>J15*2</f>
        <v>38.789584799437023</v>
      </c>
      <c r="K16" s="39">
        <f>K15*2</f>
        <v>174.5531315974666</v>
      </c>
    </row>
    <row r="17" spans="1:11" x14ac:dyDescent="0.2">
      <c r="B17" s="19"/>
      <c r="C17" s="149" t="s">
        <v>32</v>
      </c>
      <c r="D17" s="144">
        <f>D16+D15</f>
        <v>1454.6094299788881</v>
      </c>
      <c r="E17" s="39">
        <f>E16+E15</f>
        <v>581.84377199155529</v>
      </c>
      <c r="F17" s="153">
        <f>F16+F15</f>
        <v>872.76565798733293</v>
      </c>
      <c r="G17" s="155" t="s">
        <v>32</v>
      </c>
      <c r="H17" s="144">
        <f>H16+H15</f>
        <v>203.64532019704438</v>
      </c>
      <c r="I17" s="39">
        <f>I16+I15</f>
        <v>58.184377199155534</v>
      </c>
      <c r="J17" s="39">
        <f>J16+J15</f>
        <v>58.184377199155534</v>
      </c>
      <c r="K17" s="39">
        <f>K16+K15</f>
        <v>261.82969739619989</v>
      </c>
    </row>
    <row r="18" spans="1:11" x14ac:dyDescent="0.2">
      <c r="A18" s="138"/>
      <c r="B18" s="19"/>
      <c r="C18" s="149" t="s">
        <v>33</v>
      </c>
      <c r="D18" s="144">
        <f>D16*2</f>
        <v>1939.4792399718508</v>
      </c>
      <c r="E18" s="39">
        <f>E16+E16</f>
        <v>775.79169598874034</v>
      </c>
      <c r="F18" s="153">
        <f>F16+F16</f>
        <v>1163.6875439831106</v>
      </c>
      <c r="G18" s="155" t="s">
        <v>33</v>
      </c>
      <c r="H18" s="144">
        <f>H16+H16</f>
        <v>271.52709359605916</v>
      </c>
      <c r="I18" s="39">
        <f>I16+I16</f>
        <v>77.579169598874046</v>
      </c>
      <c r="J18" s="39">
        <f>J16+J16</f>
        <v>77.579169598874046</v>
      </c>
      <c r="K18" s="39">
        <f>K16+K16</f>
        <v>349.10626319493321</v>
      </c>
    </row>
    <row r="19" spans="1:11" x14ac:dyDescent="0.2">
      <c r="A19" s="138"/>
      <c r="B19" s="19"/>
      <c r="C19" s="149" t="s">
        <v>34</v>
      </c>
      <c r="D19" s="144">
        <f>D17+D16</f>
        <v>2424.3490499648133</v>
      </c>
      <c r="E19" s="39">
        <f>E17+E16</f>
        <v>969.7396199859254</v>
      </c>
      <c r="F19" s="153">
        <f>F16+F17</f>
        <v>1454.6094299788883</v>
      </c>
      <c r="G19" s="155" t="s">
        <v>34</v>
      </c>
      <c r="H19" s="144">
        <f>H17+H16</f>
        <v>339.40886699507394</v>
      </c>
      <c r="I19" s="39">
        <f>I16+I17</f>
        <v>96.973961998592557</v>
      </c>
      <c r="J19" s="39">
        <f>J16+J17</f>
        <v>96.973961998592557</v>
      </c>
      <c r="K19" s="39">
        <f>K18+K15</f>
        <v>436.38282899366652</v>
      </c>
    </row>
    <row r="20" spans="1:11" x14ac:dyDescent="0.2">
      <c r="A20" s="138"/>
      <c r="B20" s="19"/>
      <c r="C20" s="149" t="s">
        <v>35</v>
      </c>
      <c r="D20" s="144">
        <f>D17*2</f>
        <v>2909.2188599577762</v>
      </c>
      <c r="E20" s="39">
        <f>E17+E17</f>
        <v>1163.6875439831106</v>
      </c>
      <c r="F20" s="153">
        <f>F17+F17</f>
        <v>1745.5313159746659</v>
      </c>
      <c r="G20" s="155" t="s">
        <v>35</v>
      </c>
      <c r="H20" s="144">
        <f>H17+H17</f>
        <v>407.29064039408877</v>
      </c>
      <c r="I20" s="39">
        <f>I17+I17</f>
        <v>116.36875439831107</v>
      </c>
      <c r="J20" s="39">
        <f>J17+J17</f>
        <v>116.36875439831107</v>
      </c>
      <c r="K20" s="39">
        <f>K19+K15</f>
        <v>523.65939479239978</v>
      </c>
    </row>
    <row r="21" spans="1:11" x14ac:dyDescent="0.2">
      <c r="A21" s="138"/>
      <c r="B21" s="19"/>
      <c r="C21" s="149" t="s">
        <v>36</v>
      </c>
      <c r="D21" s="144">
        <f>D18+D17</f>
        <v>3394.0886699507391</v>
      </c>
      <c r="E21" s="39">
        <f>E18+E17</f>
        <v>1357.6354679802957</v>
      </c>
      <c r="F21" s="153">
        <f>F18+F17</f>
        <v>2036.4532019704434</v>
      </c>
      <c r="G21" s="155" t="s">
        <v>36</v>
      </c>
      <c r="H21" s="144">
        <f>H17+H18</f>
        <v>475.17241379310354</v>
      </c>
      <c r="I21" s="39">
        <f>I18+I17</f>
        <v>135.76354679802958</v>
      </c>
      <c r="J21" s="39">
        <f>J18+J17</f>
        <v>135.76354679802958</v>
      </c>
      <c r="K21" s="39">
        <f>K20+K15</f>
        <v>610.93596059113304</v>
      </c>
    </row>
    <row r="22" spans="1:11" x14ac:dyDescent="0.2">
      <c r="A22" s="138"/>
      <c r="B22" s="19"/>
      <c r="C22" s="149" t="s">
        <v>37</v>
      </c>
      <c r="D22" s="144">
        <f>D18+D18</f>
        <v>3878.9584799437016</v>
      </c>
      <c r="E22" s="39">
        <f>E18+E18</f>
        <v>1551.5833919774807</v>
      </c>
      <c r="F22" s="153">
        <f>F18+F18</f>
        <v>2327.3750879662211</v>
      </c>
      <c r="G22" s="155" t="s">
        <v>37</v>
      </c>
      <c r="H22" s="144">
        <f>H18+H18</f>
        <v>543.05418719211832</v>
      </c>
      <c r="I22" s="39">
        <f>I18+I18</f>
        <v>155.15833919774809</v>
      </c>
      <c r="J22" s="39">
        <f>J18+J18</f>
        <v>155.15833919774809</v>
      </c>
      <c r="K22" s="39">
        <f>K21+K15</f>
        <v>698.2125263898663</v>
      </c>
    </row>
    <row r="23" spans="1:11" x14ac:dyDescent="0.2">
      <c r="A23" s="138"/>
      <c r="B23" s="19"/>
      <c r="C23" s="149" t="s">
        <v>38</v>
      </c>
      <c r="D23" s="144">
        <f>D18+D19</f>
        <v>4363.8282899366641</v>
      </c>
      <c r="E23" s="39">
        <f>E19+E18</f>
        <v>1745.5313159746656</v>
      </c>
      <c r="F23" s="153">
        <f>F19+F18</f>
        <v>2618.2969739619989</v>
      </c>
      <c r="G23" s="155" t="s">
        <v>38</v>
      </c>
      <c r="H23" s="144">
        <f>H18+H19</f>
        <v>610.93596059113315</v>
      </c>
      <c r="I23" s="39">
        <f>I19+I18</f>
        <v>174.5531315974666</v>
      </c>
      <c r="J23" s="39">
        <f>J19+J18</f>
        <v>174.5531315974666</v>
      </c>
      <c r="K23" s="39">
        <f>K22+K15</f>
        <v>785.48909218859956</v>
      </c>
    </row>
    <row r="24" spans="1:11" x14ac:dyDescent="0.2">
      <c r="A24" s="138"/>
      <c r="B24" s="19"/>
      <c r="C24" s="149" t="s">
        <v>39</v>
      </c>
      <c r="D24" s="144">
        <f>D15*10</f>
        <v>4848.6980999296266</v>
      </c>
      <c r="E24" s="39">
        <f>E19+E19</f>
        <v>1939.4792399718508</v>
      </c>
      <c r="F24" s="153">
        <f>F19+F19</f>
        <v>2909.2188599577767</v>
      </c>
      <c r="G24" s="155" t="s">
        <v>39</v>
      </c>
      <c r="H24" s="144">
        <f>H19+H19</f>
        <v>678.81773399014787</v>
      </c>
      <c r="I24" s="39">
        <f>I19+I19</f>
        <v>193.94792399718511</v>
      </c>
      <c r="J24" s="39">
        <f>J19+J19</f>
        <v>193.94792399718511</v>
      </c>
      <c r="K24" s="39">
        <f>K23+K15</f>
        <v>872.76565798733282</v>
      </c>
    </row>
    <row r="25" spans="1:11" x14ac:dyDescent="0.2">
      <c r="A25" s="138"/>
      <c r="B25" s="19"/>
      <c r="C25" s="149" t="s">
        <v>40</v>
      </c>
      <c r="D25" s="144">
        <f>D24*2</f>
        <v>9697.3961998592531</v>
      </c>
      <c r="E25" s="39">
        <f>E24*2</f>
        <v>3878.9584799437016</v>
      </c>
      <c r="F25" s="153">
        <f>F24*2</f>
        <v>5818.4377199155533</v>
      </c>
      <c r="G25" s="155" t="s">
        <v>40</v>
      </c>
      <c r="H25" s="144">
        <f>H24*2</f>
        <v>1357.6354679802957</v>
      </c>
      <c r="I25" s="39">
        <f>I24*2</f>
        <v>387.89584799437023</v>
      </c>
      <c r="J25" s="39">
        <f>J24*2</f>
        <v>387.89584799437023</v>
      </c>
      <c r="K25" s="39">
        <f>K24*2</f>
        <v>1745.5313159746656</v>
      </c>
    </row>
    <row r="26" spans="1:11" ht="10.8" thickBot="1" x14ac:dyDescent="0.25">
      <c r="A26" s="138"/>
      <c r="B26" s="25"/>
      <c r="C26" s="148" t="s">
        <v>41</v>
      </c>
      <c r="D26" s="144">
        <f>D25+D24</f>
        <v>14546.09429978888</v>
      </c>
      <c r="E26" s="39">
        <f>E25+E24</f>
        <v>5818.4377199155524</v>
      </c>
      <c r="F26" s="153">
        <f>F25+F24</f>
        <v>8727.65657987333</v>
      </c>
      <c r="G26" s="154" t="s">
        <v>41</v>
      </c>
      <c r="H26" s="144">
        <f>H25+H24</f>
        <v>2036.4532019704436</v>
      </c>
      <c r="I26" s="39">
        <f>I25+I24</f>
        <v>581.84377199155529</v>
      </c>
      <c r="J26" s="39">
        <f>J25+J24</f>
        <v>581.84377199155529</v>
      </c>
      <c r="K26" s="39">
        <f>K25+K24</f>
        <v>2618.2969739619984</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14546.09429978888</v>
      </c>
      <c r="D29" s="51">
        <f>C29/100*4</f>
        <v>581.84377199155517</v>
      </c>
      <c r="E29" s="51">
        <f>C29/100*5</f>
        <v>727.30471498944394</v>
      </c>
      <c r="F29" s="51">
        <f>C29/100*6</f>
        <v>872.76565798733282</v>
      </c>
      <c r="G29" s="51">
        <f>C29/100*7</f>
        <v>1018.2266009852216</v>
      </c>
      <c r="H29" s="51">
        <f>C29/100*8</f>
        <v>1163.6875439831103</v>
      </c>
      <c r="I29" s="51">
        <f>C29/100*9</f>
        <v>1309.1484869809992</v>
      </c>
      <c r="J29" s="51">
        <f>C29/100*10</f>
        <v>1454.6094299788879</v>
      </c>
      <c r="K29" s="52"/>
    </row>
    <row r="30" spans="1:11" x14ac:dyDescent="0.2">
      <c r="A30" s="19"/>
      <c r="B30" s="53" t="s">
        <v>45</v>
      </c>
      <c r="C30" s="54" t="s">
        <v>46</v>
      </c>
      <c r="D30" s="55">
        <f>D15</f>
        <v>484.8698099929627</v>
      </c>
      <c r="E30" s="55">
        <f>D15</f>
        <v>484.8698099929627</v>
      </c>
      <c r="F30" s="55">
        <f>D15</f>
        <v>484.8698099929627</v>
      </c>
      <c r="G30" s="55">
        <f>D15</f>
        <v>484.8698099929627</v>
      </c>
      <c r="H30" s="55">
        <f>D15</f>
        <v>484.8698099929627</v>
      </c>
      <c r="I30" s="55">
        <f>D15</f>
        <v>484.8698099929627</v>
      </c>
      <c r="J30" s="55">
        <f>D15</f>
        <v>484.8698099929627</v>
      </c>
      <c r="K30" s="52"/>
    </row>
    <row r="31" spans="1:11" x14ac:dyDescent="0.2">
      <c r="A31" s="19"/>
      <c r="B31" s="53" t="s">
        <v>47</v>
      </c>
      <c r="C31" s="56" t="s">
        <v>48</v>
      </c>
      <c r="D31" s="51">
        <f t="shared" ref="D31:J31" si="0">D29-D30</f>
        <v>96.973961998592472</v>
      </c>
      <c r="E31" s="51">
        <f t="shared" si="0"/>
        <v>242.43490499648124</v>
      </c>
      <c r="F31" s="51">
        <f t="shared" si="0"/>
        <v>387.89584799437011</v>
      </c>
      <c r="G31" s="51">
        <f t="shared" si="0"/>
        <v>533.35679099225888</v>
      </c>
      <c r="H31" s="51">
        <f t="shared" si="0"/>
        <v>678.81773399014764</v>
      </c>
      <c r="I31" s="51">
        <f t="shared" si="0"/>
        <v>824.27867698803652</v>
      </c>
      <c r="J31" s="51">
        <f t="shared" si="0"/>
        <v>969.73961998592517</v>
      </c>
      <c r="K31" s="52"/>
    </row>
    <row r="32" spans="1:11" ht="10.8" thickBot="1" x14ac:dyDescent="0.25">
      <c r="A32" s="19"/>
      <c r="B32" s="57"/>
      <c r="C32" s="453" t="s">
        <v>161</v>
      </c>
      <c r="D32" s="58">
        <f t="shared" ref="D32:J32" si="1">D31/100*10</f>
        <v>9.6973961998592468</v>
      </c>
      <c r="E32" s="58">
        <f t="shared" si="1"/>
        <v>24.243490499648122</v>
      </c>
      <c r="F32" s="58">
        <f t="shared" si="1"/>
        <v>38.789584799437009</v>
      </c>
      <c r="G32" s="58">
        <f t="shared" si="1"/>
        <v>53.335679099225892</v>
      </c>
      <c r="H32" s="58">
        <f t="shared" si="1"/>
        <v>67.881773399014776</v>
      </c>
      <c r="I32" s="58">
        <f t="shared" si="1"/>
        <v>82.427867698803652</v>
      </c>
      <c r="J32" s="58">
        <f t="shared" si="1"/>
        <v>96.973961998592529</v>
      </c>
      <c r="K32" s="59"/>
    </row>
    <row r="33" spans="1:11" x14ac:dyDescent="0.2">
      <c r="A33" s="19"/>
      <c r="B33" s="60" t="s">
        <v>50</v>
      </c>
      <c r="C33" s="61" t="s">
        <v>51</v>
      </c>
      <c r="D33" s="62">
        <f t="shared" ref="D33:J36" si="2">D29*30</f>
        <v>17455.313159746656</v>
      </c>
      <c r="E33" s="62">
        <f t="shared" si="2"/>
        <v>21819.141449683317</v>
      </c>
      <c r="F33" s="62">
        <f t="shared" si="2"/>
        <v>26182.969739619984</v>
      </c>
      <c r="G33" s="62">
        <f t="shared" si="2"/>
        <v>30546.798029556649</v>
      </c>
      <c r="H33" s="62">
        <f t="shared" si="2"/>
        <v>34910.626319493313</v>
      </c>
      <c r="I33" s="62">
        <f t="shared" si="2"/>
        <v>39274.454609429973</v>
      </c>
      <c r="J33" s="63">
        <f t="shared" si="2"/>
        <v>43638.282899366634</v>
      </c>
      <c r="K33" s="64"/>
    </row>
    <row r="34" spans="1:11" x14ac:dyDescent="0.2">
      <c r="A34" s="19"/>
      <c r="B34" s="65" t="s">
        <v>50</v>
      </c>
      <c r="C34" s="66" t="s">
        <v>52</v>
      </c>
      <c r="D34" s="67">
        <f t="shared" si="2"/>
        <v>14546.094299788881</v>
      </c>
      <c r="E34" s="67">
        <f t="shared" si="2"/>
        <v>14546.094299788881</v>
      </c>
      <c r="F34" s="67">
        <f t="shared" si="2"/>
        <v>14546.094299788881</v>
      </c>
      <c r="G34" s="67">
        <f t="shared" si="2"/>
        <v>14546.094299788881</v>
      </c>
      <c r="H34" s="67">
        <f t="shared" si="2"/>
        <v>14546.094299788881</v>
      </c>
      <c r="I34" s="67">
        <f t="shared" si="2"/>
        <v>14546.094299788881</v>
      </c>
      <c r="J34" s="68">
        <f t="shared" si="2"/>
        <v>14546.094299788881</v>
      </c>
      <c r="K34" s="69"/>
    </row>
    <row r="35" spans="1:11" x14ac:dyDescent="0.2">
      <c r="A35" s="19"/>
      <c r="B35" s="70" t="s">
        <v>50</v>
      </c>
      <c r="C35" s="71" t="s">
        <v>53</v>
      </c>
      <c r="D35" s="72">
        <f t="shared" si="2"/>
        <v>2909.2188599577739</v>
      </c>
      <c r="E35" s="72">
        <f t="shared" si="2"/>
        <v>7273.0471498944371</v>
      </c>
      <c r="F35" s="72">
        <f t="shared" si="2"/>
        <v>11636.875439831103</v>
      </c>
      <c r="G35" s="72">
        <f t="shared" si="2"/>
        <v>16000.703729767767</v>
      </c>
      <c r="H35" s="72">
        <f t="shared" si="2"/>
        <v>20364.532019704428</v>
      </c>
      <c r="I35" s="72">
        <f t="shared" si="2"/>
        <v>24728.360309641095</v>
      </c>
      <c r="J35" s="73">
        <f t="shared" si="2"/>
        <v>29092.188599577756</v>
      </c>
      <c r="K35" s="74"/>
    </row>
    <row r="36" spans="1:11" ht="10.8" thickBot="1" x14ac:dyDescent="0.25">
      <c r="A36" s="19"/>
      <c r="B36" s="75" t="s">
        <v>50</v>
      </c>
      <c r="C36" s="76" t="s">
        <v>49</v>
      </c>
      <c r="D36" s="77">
        <f t="shared" si="2"/>
        <v>290.92188599577742</v>
      </c>
      <c r="E36" s="77">
        <f t="shared" si="2"/>
        <v>727.3047149894436</v>
      </c>
      <c r="F36" s="77">
        <f t="shared" si="2"/>
        <v>1163.6875439831103</v>
      </c>
      <c r="G36" s="77">
        <f t="shared" si="2"/>
        <v>1600.0703729767768</v>
      </c>
      <c r="H36" s="77">
        <f t="shared" si="2"/>
        <v>2036.4532019704434</v>
      </c>
      <c r="I36" s="77">
        <f t="shared" si="2"/>
        <v>2472.8360309641093</v>
      </c>
      <c r="J36" s="77">
        <f t="shared" si="2"/>
        <v>2909.2188599577757</v>
      </c>
      <c r="K36" s="78"/>
    </row>
    <row r="37" spans="1:11" x14ac:dyDescent="0.2">
      <c r="A37" s="6"/>
      <c r="B37" s="79"/>
      <c r="C37" s="80" t="s">
        <v>54</v>
      </c>
      <c r="D37" s="81">
        <f t="shared" ref="D37:J37" si="3">D31</f>
        <v>96.973961998592472</v>
      </c>
      <c r="E37" s="81">
        <f t="shared" si="3"/>
        <v>242.43490499648124</v>
      </c>
      <c r="F37" s="81">
        <f t="shared" si="3"/>
        <v>387.89584799437011</v>
      </c>
      <c r="G37" s="81">
        <f t="shared" si="3"/>
        <v>533.35679099225888</v>
      </c>
      <c r="H37" s="81">
        <f t="shared" si="3"/>
        <v>678.81773399014764</v>
      </c>
      <c r="I37" s="81">
        <f t="shared" si="3"/>
        <v>824.27867698803652</v>
      </c>
      <c r="J37" s="81">
        <f t="shared" si="3"/>
        <v>969.73961998592517</v>
      </c>
      <c r="K37" s="82"/>
    </row>
    <row r="38" spans="1:11" ht="11.4" x14ac:dyDescent="0.2">
      <c r="A38" s="11"/>
      <c r="B38" s="83"/>
      <c r="C38" s="84" t="s">
        <v>55</v>
      </c>
      <c r="D38" s="85">
        <f t="shared" ref="D38:J38" si="4">D37/100*20</f>
        <v>19.394792399718494</v>
      </c>
      <c r="E38" s="86">
        <f t="shared" si="4"/>
        <v>48.486980999296243</v>
      </c>
      <c r="F38" s="86">
        <f t="shared" si="4"/>
        <v>77.579169598874017</v>
      </c>
      <c r="G38" s="86">
        <f t="shared" si="4"/>
        <v>106.67135819845178</v>
      </c>
      <c r="H38" s="86">
        <f t="shared" si="4"/>
        <v>135.76354679802955</v>
      </c>
      <c r="I38" s="86">
        <f t="shared" si="4"/>
        <v>164.8557353976073</v>
      </c>
      <c r="J38" s="86">
        <f t="shared" si="4"/>
        <v>193.94792399718506</v>
      </c>
      <c r="K38" s="82"/>
    </row>
    <row r="39" spans="1:11" ht="13.2" x14ac:dyDescent="0.25">
      <c r="A39" s="19"/>
      <c r="B39" s="87"/>
      <c r="C39" s="88" t="s">
        <v>56</v>
      </c>
      <c r="D39" s="85">
        <f t="shared" ref="D39:J39" si="5">D37/100*40</f>
        <v>38.789584799436987</v>
      </c>
      <c r="E39" s="86">
        <f t="shared" si="5"/>
        <v>96.973961998592486</v>
      </c>
      <c r="F39" s="86">
        <f t="shared" si="5"/>
        <v>155.15833919774803</v>
      </c>
      <c r="G39" s="86">
        <f t="shared" si="5"/>
        <v>213.34271639690357</v>
      </c>
      <c r="H39" s="86">
        <f t="shared" si="5"/>
        <v>271.5270935960591</v>
      </c>
      <c r="I39" s="86">
        <f t="shared" si="5"/>
        <v>329.71147079521461</v>
      </c>
      <c r="J39" s="86">
        <f t="shared" si="5"/>
        <v>387.89584799437011</v>
      </c>
      <c r="K39" s="82"/>
    </row>
    <row r="40" spans="1:11" ht="11.4" x14ac:dyDescent="0.2">
      <c r="A40" s="19"/>
      <c r="B40" s="89"/>
      <c r="C40" s="84" t="s">
        <v>57</v>
      </c>
      <c r="D40" s="85">
        <f t="shared" ref="D40:J40" si="6">D37/100*40</f>
        <v>38.789584799436987</v>
      </c>
      <c r="E40" s="86">
        <f t="shared" si="6"/>
        <v>96.973961998592486</v>
      </c>
      <c r="F40" s="86">
        <f t="shared" si="6"/>
        <v>155.15833919774803</v>
      </c>
      <c r="G40" s="86">
        <f t="shared" si="6"/>
        <v>213.34271639690357</v>
      </c>
      <c r="H40" s="86">
        <f t="shared" si="6"/>
        <v>271.5270935960591</v>
      </c>
      <c r="I40" s="86">
        <f t="shared" si="6"/>
        <v>329.71147079521461</v>
      </c>
      <c r="J40" s="86">
        <f t="shared" si="6"/>
        <v>387.89584799437011</v>
      </c>
      <c r="K40" s="82"/>
    </row>
    <row r="41" spans="1:11" s="96" customFormat="1" ht="11.4" x14ac:dyDescent="0.2">
      <c r="A41" s="90"/>
      <c r="B41" s="91"/>
      <c r="C41" s="92" t="s">
        <v>58</v>
      </c>
      <c r="D41" s="93">
        <f>D37/100*4</f>
        <v>3.8789584799436989</v>
      </c>
      <c r="E41" s="94">
        <f>E37/100*5</f>
        <v>12.121745249824061</v>
      </c>
      <c r="F41" s="94">
        <f>F37/100*6</f>
        <v>23.273750879662206</v>
      </c>
      <c r="G41" s="94">
        <f>F37/100*7</f>
        <v>27.152709359605907</v>
      </c>
      <c r="H41" s="94">
        <f>F37/100*8</f>
        <v>31.031667839549609</v>
      </c>
      <c r="I41" s="94">
        <f>F37/100*9</f>
        <v>34.910626319493311</v>
      </c>
      <c r="J41" s="94">
        <f>F37/100*10</f>
        <v>38.789584799437009</v>
      </c>
      <c r="K41" s="95"/>
    </row>
    <row r="42" spans="1:11" ht="11.4" x14ac:dyDescent="0.2">
      <c r="A42" s="19"/>
      <c r="B42" s="89"/>
      <c r="C42" s="97" t="s">
        <v>59</v>
      </c>
      <c r="D42" s="98">
        <f t="shared" ref="D42:J42" si="7">D37+D41</f>
        <v>100.85292047853618</v>
      </c>
      <c r="E42" s="99">
        <f t="shared" si="7"/>
        <v>254.55665024630531</v>
      </c>
      <c r="F42" s="99">
        <f t="shared" si="7"/>
        <v>411.16959887403232</v>
      </c>
      <c r="G42" s="99">
        <f t="shared" si="7"/>
        <v>560.50950035186474</v>
      </c>
      <c r="H42" s="99">
        <f t="shared" si="7"/>
        <v>709.84940182969729</v>
      </c>
      <c r="I42" s="99">
        <f t="shared" si="7"/>
        <v>859.18930330752983</v>
      </c>
      <c r="J42" s="99">
        <f t="shared" si="7"/>
        <v>1008.5292047853621</v>
      </c>
      <c r="K42" s="100"/>
    </row>
    <row r="43" spans="1:11" ht="11.4" x14ac:dyDescent="0.2">
      <c r="A43" s="19"/>
      <c r="B43" s="101"/>
      <c r="C43" s="102" t="s">
        <v>60</v>
      </c>
      <c r="D43" s="103">
        <f>D35*D28</f>
        <v>116.36875439831095</v>
      </c>
      <c r="E43" s="103">
        <f t="shared" ref="E43:J43" si="8">E35*E28</f>
        <v>363.65235749472185</v>
      </c>
      <c r="F43" s="103">
        <f t="shared" si="8"/>
        <v>698.21252638986618</v>
      </c>
      <c r="G43" s="103">
        <f t="shared" si="8"/>
        <v>1120.0492610837439</v>
      </c>
      <c r="H43" s="103">
        <f t="shared" si="8"/>
        <v>1629.1625615763542</v>
      </c>
      <c r="I43" s="103">
        <f t="shared" si="8"/>
        <v>2225.5524278676985</v>
      </c>
      <c r="J43" s="103">
        <f t="shared" si="8"/>
        <v>2909.2188599577757</v>
      </c>
      <c r="K43" s="104"/>
    </row>
    <row r="44" spans="1:11" ht="11.4" x14ac:dyDescent="0.2">
      <c r="A44" s="19"/>
      <c r="B44" s="101"/>
      <c r="C44" s="102" t="s">
        <v>61</v>
      </c>
      <c r="D44" s="105">
        <f>D35+D43</f>
        <v>3025.5876143560849</v>
      </c>
      <c r="E44" s="105">
        <f t="shared" ref="E44:J44" si="9">E35+E43</f>
        <v>7636.6995073891594</v>
      </c>
      <c r="F44" s="105">
        <f t="shared" si="9"/>
        <v>12335.08796622097</v>
      </c>
      <c r="G44" s="105">
        <f t="shared" si="9"/>
        <v>17120.75299085151</v>
      </c>
      <c r="H44" s="105">
        <f t="shared" si="9"/>
        <v>21993.694581280783</v>
      </c>
      <c r="I44" s="105">
        <f t="shared" si="9"/>
        <v>26953.912737508792</v>
      </c>
      <c r="J44" s="105">
        <f t="shared" si="9"/>
        <v>32001.407459535531</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34.633557856640195</v>
      </c>
      <c r="F46" s="114">
        <f>E46*C7</f>
        <v>484.8698099929627</v>
      </c>
      <c r="G46" s="115"/>
      <c r="H46" s="114">
        <f>F46*C8</f>
        <v>14546.094299788881</v>
      </c>
      <c r="I46" s="116">
        <f>E26</f>
        <v>5818.4377199155524</v>
      </c>
      <c r="J46" s="117">
        <f>F26</f>
        <v>8727.65657987333</v>
      </c>
      <c r="K46" s="19"/>
    </row>
    <row r="47" spans="1:11" ht="13.8" thickBot="1" x14ac:dyDescent="0.3">
      <c r="A47" s="118" t="str">
        <f t="shared" ref="A47:B49" si="10">A6</f>
        <v>Per Month /US$</v>
      </c>
      <c r="B47" s="119">
        <f t="shared" si="10"/>
        <v>49.214285714285715</v>
      </c>
      <c r="C47" s="27">
        <v>1</v>
      </c>
      <c r="D47" s="120"/>
      <c r="E47" s="121"/>
      <c r="F47" s="121"/>
      <c r="G47" s="122"/>
      <c r="H47" s="123" t="s">
        <v>11</v>
      </c>
      <c r="I47" s="124" t="s">
        <v>20</v>
      </c>
      <c r="J47" s="124" t="s">
        <v>13</v>
      </c>
      <c r="K47" s="25"/>
    </row>
    <row r="48" spans="1:11" ht="13.8" thickBot="1" x14ac:dyDescent="0.3">
      <c r="A48" s="118" t="str">
        <f t="shared" si="10"/>
        <v>Per Year /US$</v>
      </c>
      <c r="B48" s="119">
        <f t="shared" si="10"/>
        <v>689</v>
      </c>
      <c r="C48" s="27">
        <v>14</v>
      </c>
      <c r="D48" s="125"/>
      <c r="E48" s="126"/>
      <c r="F48" s="126"/>
      <c r="G48" s="126"/>
      <c r="H48" s="127"/>
      <c r="I48" s="127"/>
      <c r="J48" s="127"/>
      <c r="K48" s="44"/>
    </row>
    <row r="49" spans="1:11" ht="13.8" thickBot="1" x14ac:dyDescent="0.3">
      <c r="A49" s="118" t="str">
        <f t="shared" si="10"/>
        <v>Per 30 Years /US$</v>
      </c>
      <c r="B49" s="119">
        <f t="shared" si="10"/>
        <v>20670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20.780134713984118</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6.2340404141952357</v>
      </c>
      <c r="E52" s="39">
        <f>F10/100*15</f>
        <v>3.1170202070976178</v>
      </c>
      <c r="F52" s="39">
        <f>F10/100*10</f>
        <v>2.0780134713984117</v>
      </c>
      <c r="G52" s="39">
        <f>F10/100*15</f>
        <v>3.1170202070976178</v>
      </c>
      <c r="H52" s="39">
        <f>F10/100*8</f>
        <v>1.6624107771187295</v>
      </c>
      <c r="I52" s="39">
        <f>F10/100*6</f>
        <v>1.2468080828390471</v>
      </c>
      <c r="J52" s="39">
        <f>F10/100*6</f>
        <v>1.2468080828390471</v>
      </c>
      <c r="K52" s="39">
        <f>F10/100*10</f>
        <v>2.0780134713984117</v>
      </c>
    </row>
    <row r="53" spans="1:11" x14ac:dyDescent="0.2">
      <c r="A53" s="138"/>
      <c r="B53" s="139"/>
      <c r="C53" s="38" t="s">
        <v>26</v>
      </c>
      <c r="D53" s="39">
        <f t="shared" ref="D53:K53" si="11">D52*2</f>
        <v>12.468080828390471</v>
      </c>
      <c r="E53" s="39">
        <f t="shared" si="11"/>
        <v>6.2340404141952357</v>
      </c>
      <c r="F53" s="39">
        <f t="shared" si="11"/>
        <v>4.1560269427968235</v>
      </c>
      <c r="G53" s="39">
        <f t="shared" si="11"/>
        <v>6.2340404141952357</v>
      </c>
      <c r="H53" s="39">
        <f t="shared" si="11"/>
        <v>3.3248215542374591</v>
      </c>
      <c r="I53" s="39">
        <f t="shared" si="11"/>
        <v>2.4936161656780942</v>
      </c>
      <c r="J53" s="39">
        <f t="shared" si="11"/>
        <v>2.4936161656780942</v>
      </c>
      <c r="K53" s="39">
        <f t="shared" si="11"/>
        <v>4.1560269427968235</v>
      </c>
    </row>
    <row r="54" spans="1:11" x14ac:dyDescent="0.2">
      <c r="A54" s="138"/>
      <c r="B54" s="139"/>
      <c r="C54" s="38" t="s">
        <v>27</v>
      </c>
      <c r="D54" s="39">
        <f t="shared" ref="D54:K54" si="12">D52*3</f>
        <v>18.702121242585708</v>
      </c>
      <c r="E54" s="39">
        <f t="shared" si="12"/>
        <v>9.351060621292854</v>
      </c>
      <c r="F54" s="39">
        <f t="shared" si="12"/>
        <v>6.2340404141952348</v>
      </c>
      <c r="G54" s="39">
        <f t="shared" si="12"/>
        <v>9.351060621292854</v>
      </c>
      <c r="H54" s="39">
        <f t="shared" si="12"/>
        <v>4.9872323313561884</v>
      </c>
      <c r="I54" s="39">
        <f t="shared" si="12"/>
        <v>3.7404242485171411</v>
      </c>
      <c r="J54" s="39">
        <f t="shared" si="12"/>
        <v>3.7404242485171411</v>
      </c>
      <c r="K54" s="39">
        <f t="shared" si="12"/>
        <v>6.2340404141952348</v>
      </c>
    </row>
    <row r="55" spans="1:11" x14ac:dyDescent="0.2">
      <c r="A55" s="138"/>
      <c r="B55" s="139"/>
      <c r="C55" s="38" t="s">
        <v>28</v>
      </c>
      <c r="D55" s="39">
        <f t="shared" ref="D55:K55" si="13">D52*6</f>
        <v>37.404242485171416</v>
      </c>
      <c r="E55" s="39">
        <f t="shared" si="13"/>
        <v>18.702121242585708</v>
      </c>
      <c r="F55" s="39">
        <f t="shared" si="13"/>
        <v>12.46808082839047</v>
      </c>
      <c r="G55" s="39">
        <f t="shared" si="13"/>
        <v>18.702121242585708</v>
      </c>
      <c r="H55" s="39">
        <f t="shared" si="13"/>
        <v>9.9744646627123768</v>
      </c>
      <c r="I55" s="39">
        <f t="shared" si="13"/>
        <v>7.4808484970342821</v>
      </c>
      <c r="J55" s="39">
        <f t="shared" si="13"/>
        <v>7.4808484970342821</v>
      </c>
      <c r="K55" s="39">
        <f t="shared" si="13"/>
        <v>12.46808082839047</v>
      </c>
    </row>
    <row r="56" spans="1:11" x14ac:dyDescent="0.2">
      <c r="A56" s="138"/>
      <c r="B56" s="139"/>
      <c r="C56" s="38" t="s">
        <v>29</v>
      </c>
      <c r="D56" s="39">
        <f t="shared" ref="D56:K56" si="14">D52*12</f>
        <v>74.808484970342832</v>
      </c>
      <c r="E56" s="39">
        <f t="shared" si="14"/>
        <v>37.404242485171416</v>
      </c>
      <c r="F56" s="39">
        <f t="shared" si="14"/>
        <v>24.936161656780939</v>
      </c>
      <c r="G56" s="39">
        <f t="shared" si="14"/>
        <v>37.404242485171416</v>
      </c>
      <c r="H56" s="39">
        <f t="shared" si="14"/>
        <v>19.948929325424754</v>
      </c>
      <c r="I56" s="39">
        <f t="shared" si="14"/>
        <v>14.961696994068564</v>
      </c>
      <c r="J56" s="39">
        <f t="shared" si="14"/>
        <v>14.961696994068564</v>
      </c>
      <c r="K56" s="39">
        <f t="shared" si="14"/>
        <v>24.936161656780939</v>
      </c>
    </row>
    <row r="57" spans="1:11" x14ac:dyDescent="0.2">
      <c r="A57" s="138"/>
      <c r="B57" s="139"/>
      <c r="C57" s="40" t="s">
        <v>30</v>
      </c>
      <c r="D57" s="140">
        <f t="shared" ref="D57:K57" si="15">D52*14</f>
        <v>87.276565798733301</v>
      </c>
      <c r="E57" s="140">
        <f t="shared" si="15"/>
        <v>43.638282899366651</v>
      </c>
      <c r="F57" s="140">
        <f t="shared" si="15"/>
        <v>29.092188599577764</v>
      </c>
      <c r="G57" s="140">
        <f t="shared" si="15"/>
        <v>43.638282899366651</v>
      </c>
      <c r="H57" s="140">
        <f t="shared" si="15"/>
        <v>23.273750879662213</v>
      </c>
      <c r="I57" s="140">
        <f t="shared" si="15"/>
        <v>17.455313159746659</v>
      </c>
      <c r="J57" s="140">
        <f t="shared" si="15"/>
        <v>17.455313159746659</v>
      </c>
      <c r="K57" s="140">
        <f t="shared" si="15"/>
        <v>29.092188599577764</v>
      </c>
    </row>
    <row r="58" spans="1:11" x14ac:dyDescent="0.2">
      <c r="A58" s="138"/>
      <c r="B58" s="139"/>
      <c r="C58" s="38" t="s">
        <v>31</v>
      </c>
      <c r="D58" s="39">
        <f t="shared" ref="D58:K58" si="16">D57*2</f>
        <v>174.5531315974666</v>
      </c>
      <c r="E58" s="39">
        <f t="shared" si="16"/>
        <v>87.276565798733301</v>
      </c>
      <c r="F58" s="39">
        <f t="shared" si="16"/>
        <v>58.184377199155527</v>
      </c>
      <c r="G58" s="39">
        <f t="shared" si="16"/>
        <v>87.276565798733301</v>
      </c>
      <c r="H58" s="39">
        <f t="shared" si="16"/>
        <v>46.547501759324426</v>
      </c>
      <c r="I58" s="39">
        <f t="shared" si="16"/>
        <v>34.910626319493318</v>
      </c>
      <c r="J58" s="39">
        <f t="shared" si="16"/>
        <v>34.910626319493318</v>
      </c>
      <c r="K58" s="39">
        <f t="shared" si="16"/>
        <v>58.184377199155527</v>
      </c>
    </row>
    <row r="59" spans="1:11" x14ac:dyDescent="0.2">
      <c r="A59" s="138"/>
      <c r="B59" s="139"/>
      <c r="C59" s="38" t="s">
        <v>32</v>
      </c>
      <c r="D59" s="39">
        <f t="shared" ref="D59:K59" si="17">D58+D57</f>
        <v>261.82969739619989</v>
      </c>
      <c r="E59" s="39">
        <f t="shared" si="17"/>
        <v>130.91484869809995</v>
      </c>
      <c r="F59" s="39">
        <f t="shared" si="17"/>
        <v>87.276565798733287</v>
      </c>
      <c r="G59" s="39">
        <f t="shared" si="17"/>
        <v>130.91484869809995</v>
      </c>
      <c r="H59" s="39">
        <f t="shared" si="17"/>
        <v>69.821252638986635</v>
      </c>
      <c r="I59" s="39">
        <f t="shared" si="17"/>
        <v>52.365939479239977</v>
      </c>
      <c r="J59" s="39">
        <f t="shared" si="17"/>
        <v>52.365939479239977</v>
      </c>
      <c r="K59" s="39">
        <f t="shared" si="17"/>
        <v>87.276565798733287</v>
      </c>
    </row>
    <row r="60" spans="1:11" x14ac:dyDescent="0.2">
      <c r="A60" s="138"/>
      <c r="B60" s="139"/>
      <c r="C60" s="38" t="s">
        <v>33</v>
      </c>
      <c r="D60" s="39">
        <f>D58+D58</f>
        <v>349.10626319493321</v>
      </c>
      <c r="E60" s="39">
        <f t="shared" ref="E60:K60" si="18">E59+E57</f>
        <v>174.5531315974666</v>
      </c>
      <c r="F60" s="39">
        <f t="shared" si="18"/>
        <v>116.36875439831105</v>
      </c>
      <c r="G60" s="39">
        <f t="shared" si="18"/>
        <v>174.5531315974666</v>
      </c>
      <c r="H60" s="39">
        <f t="shared" si="18"/>
        <v>93.095003518648852</v>
      </c>
      <c r="I60" s="39">
        <f t="shared" si="18"/>
        <v>69.821252638986635</v>
      </c>
      <c r="J60" s="39">
        <f t="shared" si="18"/>
        <v>69.821252638986635</v>
      </c>
      <c r="K60" s="39">
        <f t="shared" si="18"/>
        <v>116.36875439831105</v>
      </c>
    </row>
    <row r="61" spans="1:11" x14ac:dyDescent="0.2">
      <c r="A61" s="138"/>
      <c r="B61" s="139"/>
      <c r="C61" s="38" t="s">
        <v>34</v>
      </c>
      <c r="D61" s="39">
        <f>D59+D58</f>
        <v>436.38282899366652</v>
      </c>
      <c r="E61" s="39">
        <f t="shared" ref="E61:K61" si="19">E60+E57</f>
        <v>218.19141449683326</v>
      </c>
      <c r="F61" s="39">
        <f t="shared" si="19"/>
        <v>145.46094299788882</v>
      </c>
      <c r="G61" s="39">
        <f t="shared" si="19"/>
        <v>218.19141449683326</v>
      </c>
      <c r="H61" s="39">
        <f t="shared" si="19"/>
        <v>116.36875439831107</v>
      </c>
      <c r="I61" s="39">
        <f t="shared" si="19"/>
        <v>87.276565798733287</v>
      </c>
      <c r="J61" s="39">
        <f t="shared" si="19"/>
        <v>87.276565798733287</v>
      </c>
      <c r="K61" s="39">
        <f t="shared" si="19"/>
        <v>145.46094299788882</v>
      </c>
    </row>
    <row r="62" spans="1:11" x14ac:dyDescent="0.2">
      <c r="A62" s="138"/>
      <c r="B62" s="139"/>
      <c r="C62" s="38" t="s">
        <v>35</v>
      </c>
      <c r="D62" s="39">
        <f>D59+D59</f>
        <v>523.65939479239978</v>
      </c>
      <c r="E62" s="39">
        <f t="shared" ref="E62:K62" si="20">E61+E57</f>
        <v>261.82969739619989</v>
      </c>
      <c r="F62" s="39">
        <f t="shared" si="20"/>
        <v>174.55313159746657</v>
      </c>
      <c r="G62" s="39">
        <f t="shared" si="20"/>
        <v>261.82969739619989</v>
      </c>
      <c r="H62" s="39">
        <f t="shared" si="20"/>
        <v>139.64250527797327</v>
      </c>
      <c r="I62" s="39">
        <f t="shared" si="20"/>
        <v>104.73187895847994</v>
      </c>
      <c r="J62" s="39">
        <f t="shared" si="20"/>
        <v>104.73187895847994</v>
      </c>
      <c r="K62" s="39">
        <f t="shared" si="20"/>
        <v>174.55313159746657</v>
      </c>
    </row>
    <row r="63" spans="1:11" x14ac:dyDescent="0.2">
      <c r="A63" s="138"/>
      <c r="B63" s="139"/>
      <c r="C63" s="38" t="s">
        <v>36</v>
      </c>
      <c r="D63" s="39">
        <f>D59+D60</f>
        <v>610.93596059113315</v>
      </c>
      <c r="E63" s="39">
        <f t="shared" ref="E63:K63" si="21">E62+E57</f>
        <v>305.46798029556652</v>
      </c>
      <c r="F63" s="39">
        <f t="shared" si="21"/>
        <v>203.64532019704433</v>
      </c>
      <c r="G63" s="39">
        <f t="shared" si="21"/>
        <v>305.46798029556652</v>
      </c>
      <c r="H63" s="39">
        <f t="shared" si="21"/>
        <v>162.91625615763547</v>
      </c>
      <c r="I63" s="39">
        <f t="shared" si="21"/>
        <v>122.18719211822659</v>
      </c>
      <c r="J63" s="39">
        <f t="shared" si="21"/>
        <v>122.18719211822659</v>
      </c>
      <c r="K63" s="39">
        <f t="shared" si="21"/>
        <v>203.64532019704433</v>
      </c>
    </row>
    <row r="64" spans="1:11" x14ac:dyDescent="0.2">
      <c r="A64" s="138"/>
      <c r="B64" s="139"/>
      <c r="C64" s="38" t="s">
        <v>37</v>
      </c>
      <c r="D64" s="39">
        <f t="shared" ref="D64:K64" si="22">D63+D57</f>
        <v>698.21252638986641</v>
      </c>
      <c r="E64" s="39">
        <f t="shared" si="22"/>
        <v>349.10626319493315</v>
      </c>
      <c r="F64" s="39">
        <f t="shared" si="22"/>
        <v>232.73750879662208</v>
      </c>
      <c r="G64" s="39">
        <f t="shared" si="22"/>
        <v>349.10626319493315</v>
      </c>
      <c r="H64" s="39">
        <f t="shared" si="22"/>
        <v>186.19000703729768</v>
      </c>
      <c r="I64" s="39">
        <f t="shared" si="22"/>
        <v>139.64250527797324</v>
      </c>
      <c r="J64" s="39">
        <f t="shared" si="22"/>
        <v>139.64250527797324</v>
      </c>
      <c r="K64" s="39">
        <f t="shared" si="22"/>
        <v>232.73750879662208</v>
      </c>
    </row>
    <row r="65" spans="1:11" x14ac:dyDescent="0.2">
      <c r="A65" s="138"/>
      <c r="B65" s="139"/>
      <c r="C65" s="38" t="s">
        <v>38</v>
      </c>
      <c r="D65" s="39">
        <f t="shared" ref="D65:K65" si="23">D64+D57</f>
        <v>785.48909218859967</v>
      </c>
      <c r="E65" s="39">
        <f t="shared" si="23"/>
        <v>392.74454609429978</v>
      </c>
      <c r="F65" s="39">
        <f t="shared" si="23"/>
        <v>261.82969739619983</v>
      </c>
      <c r="G65" s="39">
        <f t="shared" si="23"/>
        <v>392.74454609429978</v>
      </c>
      <c r="H65" s="39">
        <f t="shared" si="23"/>
        <v>209.46375791695988</v>
      </c>
      <c r="I65" s="39">
        <f t="shared" si="23"/>
        <v>157.09781843771989</v>
      </c>
      <c r="J65" s="39">
        <f t="shared" si="23"/>
        <v>157.09781843771989</v>
      </c>
      <c r="K65" s="39">
        <f t="shared" si="23"/>
        <v>261.82969739619983</v>
      </c>
    </row>
    <row r="66" spans="1:11" x14ac:dyDescent="0.2">
      <c r="A66" s="138"/>
      <c r="B66" s="139"/>
      <c r="C66" s="38" t="s">
        <v>39</v>
      </c>
      <c r="D66" s="39">
        <f t="shared" ref="D66:K66" si="24">D65+D57</f>
        <v>872.76565798733293</v>
      </c>
      <c r="E66" s="39">
        <f t="shared" si="24"/>
        <v>436.38282899366641</v>
      </c>
      <c r="F66" s="39">
        <f t="shared" si="24"/>
        <v>290.92188599577759</v>
      </c>
      <c r="G66" s="39">
        <f t="shared" si="24"/>
        <v>436.38282899366641</v>
      </c>
      <c r="H66" s="39">
        <f t="shared" si="24"/>
        <v>232.73750879662208</v>
      </c>
      <c r="I66" s="39">
        <f t="shared" si="24"/>
        <v>174.55313159746655</v>
      </c>
      <c r="J66" s="39">
        <f t="shared" si="24"/>
        <v>174.55313159746655</v>
      </c>
      <c r="K66" s="39">
        <f t="shared" si="24"/>
        <v>290.92188599577759</v>
      </c>
    </row>
    <row r="67" spans="1:11" x14ac:dyDescent="0.2">
      <c r="A67" s="138"/>
      <c r="B67" s="139"/>
      <c r="C67" s="38" t="s">
        <v>40</v>
      </c>
      <c r="D67" s="39">
        <f t="shared" ref="D67:K67" si="25">D66*2</f>
        <v>1745.5313159746659</v>
      </c>
      <c r="E67" s="39">
        <f t="shared" si="25"/>
        <v>872.76565798733282</v>
      </c>
      <c r="F67" s="39">
        <f t="shared" si="25"/>
        <v>581.84377199155517</v>
      </c>
      <c r="G67" s="39">
        <f t="shared" si="25"/>
        <v>872.76565798733282</v>
      </c>
      <c r="H67" s="39">
        <f t="shared" si="25"/>
        <v>465.47501759324416</v>
      </c>
      <c r="I67" s="39">
        <f t="shared" si="25"/>
        <v>349.10626319493309</v>
      </c>
      <c r="J67" s="39">
        <f t="shared" si="25"/>
        <v>349.10626319493309</v>
      </c>
      <c r="K67" s="39">
        <f t="shared" si="25"/>
        <v>581.84377199155517</v>
      </c>
    </row>
    <row r="68" spans="1:11" x14ac:dyDescent="0.2">
      <c r="A68" s="130"/>
      <c r="B68" s="106"/>
      <c r="C68" s="42" t="s">
        <v>41</v>
      </c>
      <c r="D68" s="39">
        <f t="shared" ref="D68:K68" si="26">D67+D66</f>
        <v>2618.2969739619989</v>
      </c>
      <c r="E68" s="39">
        <f t="shared" si="26"/>
        <v>1309.1484869809992</v>
      </c>
      <c r="F68" s="39">
        <f t="shared" si="26"/>
        <v>872.76565798733282</v>
      </c>
      <c r="G68" s="39">
        <f t="shared" si="26"/>
        <v>1309.1484869809992</v>
      </c>
      <c r="H68" s="39">
        <f t="shared" si="26"/>
        <v>698.2125263898663</v>
      </c>
      <c r="I68" s="39">
        <f t="shared" si="26"/>
        <v>523.65939479239967</v>
      </c>
      <c r="J68" s="39">
        <f t="shared" si="26"/>
        <v>523.65939479239967</v>
      </c>
      <c r="K68" s="39">
        <f t="shared" si="26"/>
        <v>872.76565798733282</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Somalia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123</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30.159847190107566</v>
      </c>
      <c r="F5" s="15">
        <f>E5*14</f>
        <v>422.23786066150592</v>
      </c>
      <c r="G5" s="16">
        <v>1</v>
      </c>
      <c r="H5" s="15">
        <f>F5*30</f>
        <v>12667.135819845178</v>
      </c>
      <c r="I5" s="17">
        <f>E26</f>
        <v>5066.854327938071</v>
      </c>
      <c r="J5" s="18">
        <f>F26</f>
        <v>7600.2814919071052</v>
      </c>
      <c r="K5" s="19"/>
    </row>
    <row r="6" spans="1:11" ht="13.2" x14ac:dyDescent="0.25">
      <c r="A6" s="151" t="s">
        <v>9</v>
      </c>
      <c r="B6" s="159">
        <f>D5*C6</f>
        <v>42.857142857142854</v>
      </c>
      <c r="C6" s="233">
        <f>B7/C7</f>
        <v>42.857142857142854</v>
      </c>
      <c r="D6" s="20" t="s">
        <v>10</v>
      </c>
      <c r="E6" s="21"/>
      <c r="F6" s="21"/>
      <c r="G6" s="22">
        <v>39706</v>
      </c>
      <c r="H6" s="23" t="s">
        <v>11</v>
      </c>
      <c r="I6" s="24" t="s">
        <v>12</v>
      </c>
      <c r="J6" s="24" t="s">
        <v>13</v>
      </c>
      <c r="K6" s="25"/>
    </row>
    <row r="7" spans="1:11" ht="14.4" x14ac:dyDescent="0.3">
      <c r="A7" s="162" t="s">
        <v>14</v>
      </c>
      <c r="B7" s="26">
        <v>600</v>
      </c>
      <c r="C7" s="27">
        <v>14</v>
      </c>
      <c r="D7"/>
      <c r="E7" s="28"/>
      <c r="F7"/>
      <c r="G7" s="29">
        <v>1.421</v>
      </c>
      <c r="H7"/>
      <c r="I7" s="30"/>
      <c r="J7"/>
      <c r="K7" s="31"/>
    </row>
    <row r="8" spans="1:11" ht="13.8" thickBot="1" x14ac:dyDescent="0.3">
      <c r="A8" s="150" t="s">
        <v>15</v>
      </c>
      <c r="B8" s="32">
        <f>B7*C8</f>
        <v>18000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30.159847190107566</v>
      </c>
      <c r="E10" s="39">
        <f>D10/100*40</f>
        <v>12.063938876043025</v>
      </c>
      <c r="F10" s="153">
        <f>D10/100*60</f>
        <v>18.095908314064538</v>
      </c>
      <c r="G10" s="155" t="s">
        <v>25</v>
      </c>
      <c r="H10" s="144">
        <f>E10/100*35</f>
        <v>4.2223786066150586</v>
      </c>
      <c r="I10" s="39">
        <f>E10/100*10</f>
        <v>1.2063938876043026</v>
      </c>
      <c r="J10" s="39">
        <f>E10/100*10</f>
        <v>1.2063938876043026</v>
      </c>
      <c r="K10" s="39">
        <f>E10/100*45</f>
        <v>5.4287724942193609</v>
      </c>
    </row>
    <row r="11" spans="1:11" x14ac:dyDescent="0.2">
      <c r="B11" s="19"/>
      <c r="C11" s="149" t="s">
        <v>26</v>
      </c>
      <c r="D11" s="144">
        <f>D10*2</f>
        <v>60.319694380215132</v>
      </c>
      <c r="E11" s="39">
        <f>E10*2</f>
        <v>24.12787775208605</v>
      </c>
      <c r="F11" s="153">
        <f>F10*2</f>
        <v>36.191816628129075</v>
      </c>
      <c r="G11" s="155" t="s">
        <v>26</v>
      </c>
      <c r="H11" s="144">
        <f>H10*2</f>
        <v>8.4447572132301172</v>
      </c>
      <c r="I11" s="39">
        <f>I10*2</f>
        <v>2.4127877752086051</v>
      </c>
      <c r="J11" s="39">
        <f>J10*2</f>
        <v>2.4127877752086051</v>
      </c>
      <c r="K11" s="39">
        <f>K10*2</f>
        <v>10.857544988438722</v>
      </c>
    </row>
    <row r="12" spans="1:11" ht="14.4" x14ac:dyDescent="0.3">
      <c r="A12" s="145"/>
      <c r="B12" s="19"/>
      <c r="C12" s="149" t="s">
        <v>27</v>
      </c>
      <c r="D12" s="144">
        <f>D10*3</f>
        <v>90.479541570322695</v>
      </c>
      <c r="E12" s="39">
        <f>E10*3</f>
        <v>36.191816628129075</v>
      </c>
      <c r="F12" s="153">
        <f>F10*3</f>
        <v>54.287724942193613</v>
      </c>
      <c r="G12" s="155" t="s">
        <v>27</v>
      </c>
      <c r="H12" s="144">
        <f>H10*3</f>
        <v>12.667135819845175</v>
      </c>
      <c r="I12" s="39">
        <f>I10*3</f>
        <v>3.6191816628129079</v>
      </c>
      <c r="J12" s="39">
        <f>J10*3</f>
        <v>3.6191816628129079</v>
      </c>
      <c r="K12" s="39">
        <f>K10*3</f>
        <v>16.286317482658085</v>
      </c>
    </row>
    <row r="13" spans="1:11" x14ac:dyDescent="0.2">
      <c r="B13" s="19"/>
      <c r="C13" s="149" t="s">
        <v>28</v>
      </c>
      <c r="D13" s="144">
        <f>D10*6</f>
        <v>180.95908314064539</v>
      </c>
      <c r="E13" s="39">
        <f>E10*6</f>
        <v>72.38363325625815</v>
      </c>
      <c r="F13" s="153">
        <f>F10*6</f>
        <v>108.57544988438723</v>
      </c>
      <c r="G13" s="155" t="s">
        <v>28</v>
      </c>
      <c r="H13" s="144">
        <f>H10*6</f>
        <v>25.33427163969035</v>
      </c>
      <c r="I13" s="39">
        <f>I10*6</f>
        <v>7.2383633256258157</v>
      </c>
      <c r="J13" s="39">
        <f>J10*6</f>
        <v>7.2383633256258157</v>
      </c>
      <c r="K13" s="39">
        <f>K10*6</f>
        <v>32.572634965316169</v>
      </c>
    </row>
    <row r="14" spans="1:11" x14ac:dyDescent="0.2">
      <c r="A14" s="157"/>
      <c r="B14" s="147"/>
      <c r="C14" s="149" t="s">
        <v>29</v>
      </c>
      <c r="D14" s="144">
        <f>D10*12</f>
        <v>361.91816628129078</v>
      </c>
      <c r="E14" s="39">
        <f>E10*12</f>
        <v>144.7672665125163</v>
      </c>
      <c r="F14" s="153">
        <f>F10*12</f>
        <v>217.15089976877445</v>
      </c>
      <c r="G14" s="155" t="s">
        <v>29</v>
      </c>
      <c r="H14" s="144">
        <f>H10*12</f>
        <v>50.6685432793807</v>
      </c>
      <c r="I14" s="39">
        <f>I10*12</f>
        <v>14.476726651251631</v>
      </c>
      <c r="J14" s="39">
        <f>J10*12</f>
        <v>14.476726651251631</v>
      </c>
      <c r="K14" s="39">
        <f>K10*12</f>
        <v>65.145269930632338</v>
      </c>
    </row>
    <row r="15" spans="1:11" x14ac:dyDescent="0.2">
      <c r="A15" s="157"/>
      <c r="B15" s="158"/>
      <c r="C15" s="160" t="s">
        <v>30</v>
      </c>
      <c r="D15" s="156">
        <f>D10*14</f>
        <v>422.23786066150592</v>
      </c>
      <c r="E15" s="41">
        <f>E10*14</f>
        <v>168.89514426460235</v>
      </c>
      <c r="F15" s="141">
        <f>F10*14</f>
        <v>253.34271639690354</v>
      </c>
      <c r="G15" s="143" t="s">
        <v>30</v>
      </c>
      <c r="H15" s="156">
        <f>H10*14</f>
        <v>59.113300492610819</v>
      </c>
      <c r="I15" s="41">
        <f>I10*14</f>
        <v>16.889514426460234</v>
      </c>
      <c r="J15" s="41">
        <f>J10*14</f>
        <v>16.889514426460234</v>
      </c>
      <c r="K15" s="41">
        <f>K10*14</f>
        <v>76.002814919071056</v>
      </c>
    </row>
    <row r="16" spans="1:11" x14ac:dyDescent="0.2">
      <c r="A16" s="157"/>
      <c r="B16" s="146"/>
      <c r="C16" s="149" t="s">
        <v>31</v>
      </c>
      <c r="D16" s="144">
        <f>D15*2</f>
        <v>844.47572132301184</v>
      </c>
      <c r="E16" s="39">
        <f>E15*2</f>
        <v>337.7902885292047</v>
      </c>
      <c r="F16" s="153">
        <f>F15*2</f>
        <v>506.68543279380708</v>
      </c>
      <c r="G16" s="155" t="s">
        <v>31</v>
      </c>
      <c r="H16" s="144">
        <f>H15*2</f>
        <v>118.22660098522164</v>
      </c>
      <c r="I16" s="39">
        <f>I15*2</f>
        <v>33.779028852920469</v>
      </c>
      <c r="J16" s="39">
        <f>J15*2</f>
        <v>33.779028852920469</v>
      </c>
      <c r="K16" s="39">
        <f>K15*2</f>
        <v>152.00562983814211</v>
      </c>
    </row>
    <row r="17" spans="1:11" x14ac:dyDescent="0.2">
      <c r="B17" s="19"/>
      <c r="C17" s="149" t="s">
        <v>32</v>
      </c>
      <c r="D17" s="144">
        <f>D16+D15</f>
        <v>1266.7135819845178</v>
      </c>
      <c r="E17" s="39">
        <f>E16+E15</f>
        <v>506.68543279380708</v>
      </c>
      <c r="F17" s="153">
        <f>F16+F15</f>
        <v>760.02814919071056</v>
      </c>
      <c r="G17" s="155" t="s">
        <v>32</v>
      </c>
      <c r="H17" s="144">
        <f>H16+H15</f>
        <v>177.33990147783246</v>
      </c>
      <c r="I17" s="39">
        <f>I16+I15</f>
        <v>50.6685432793807</v>
      </c>
      <c r="J17" s="39">
        <f>J16+J15</f>
        <v>50.6685432793807</v>
      </c>
      <c r="K17" s="39">
        <f>K16+K15</f>
        <v>228.00844475721317</v>
      </c>
    </row>
    <row r="18" spans="1:11" x14ac:dyDescent="0.2">
      <c r="A18" s="138"/>
      <c r="B18" s="19"/>
      <c r="C18" s="149" t="s">
        <v>33</v>
      </c>
      <c r="D18" s="144">
        <f>D16*2</f>
        <v>1688.9514426460237</v>
      </c>
      <c r="E18" s="39">
        <f>E16+E16</f>
        <v>675.5805770584094</v>
      </c>
      <c r="F18" s="153">
        <f>F16+F16</f>
        <v>1013.3708655876142</v>
      </c>
      <c r="G18" s="155" t="s">
        <v>33</v>
      </c>
      <c r="H18" s="144">
        <f>H16+H16</f>
        <v>236.45320197044327</v>
      </c>
      <c r="I18" s="39">
        <f>I16+I16</f>
        <v>67.558057705840938</v>
      </c>
      <c r="J18" s="39">
        <f>J16+J16</f>
        <v>67.558057705840938</v>
      </c>
      <c r="K18" s="39">
        <f>K16+K16</f>
        <v>304.01125967628423</v>
      </c>
    </row>
    <row r="19" spans="1:11" x14ac:dyDescent="0.2">
      <c r="A19" s="138"/>
      <c r="B19" s="19"/>
      <c r="C19" s="149" t="s">
        <v>34</v>
      </c>
      <c r="D19" s="144">
        <f>D17+D16</f>
        <v>2111.1893033075294</v>
      </c>
      <c r="E19" s="39">
        <f>E17+E16</f>
        <v>844.47572132301184</v>
      </c>
      <c r="F19" s="153">
        <f>F16+F17</f>
        <v>1266.7135819845175</v>
      </c>
      <c r="G19" s="155" t="s">
        <v>34</v>
      </c>
      <c r="H19" s="144">
        <f>H17+H16</f>
        <v>295.56650246305412</v>
      </c>
      <c r="I19" s="39">
        <f>I16+I17</f>
        <v>84.447572132301161</v>
      </c>
      <c r="J19" s="39">
        <f>J16+J17</f>
        <v>84.447572132301161</v>
      </c>
      <c r="K19" s="39">
        <f>K18+K15</f>
        <v>380.01407459535528</v>
      </c>
    </row>
    <row r="20" spans="1:11" x14ac:dyDescent="0.2">
      <c r="A20" s="138"/>
      <c r="B20" s="19"/>
      <c r="C20" s="149" t="s">
        <v>35</v>
      </c>
      <c r="D20" s="144">
        <f>D17*2</f>
        <v>2533.4271639690355</v>
      </c>
      <c r="E20" s="39">
        <f>E17+E17</f>
        <v>1013.3708655876142</v>
      </c>
      <c r="F20" s="153">
        <f>F17+F17</f>
        <v>1520.0562983814211</v>
      </c>
      <c r="G20" s="155" t="s">
        <v>35</v>
      </c>
      <c r="H20" s="144">
        <f>H17+H17</f>
        <v>354.67980295566491</v>
      </c>
      <c r="I20" s="39">
        <f>I17+I17</f>
        <v>101.3370865587614</v>
      </c>
      <c r="J20" s="39">
        <f>J17+J17</f>
        <v>101.3370865587614</v>
      </c>
      <c r="K20" s="39">
        <f>K19+K15</f>
        <v>456.01688951442634</v>
      </c>
    </row>
    <row r="21" spans="1:11" x14ac:dyDescent="0.2">
      <c r="A21" s="138"/>
      <c r="B21" s="19"/>
      <c r="C21" s="149" t="s">
        <v>36</v>
      </c>
      <c r="D21" s="144">
        <f>D18+D17</f>
        <v>2955.6650246305417</v>
      </c>
      <c r="E21" s="39">
        <f>E18+E17</f>
        <v>1182.2660098522165</v>
      </c>
      <c r="F21" s="153">
        <f>F18+F17</f>
        <v>1773.3990147783247</v>
      </c>
      <c r="G21" s="155" t="s">
        <v>36</v>
      </c>
      <c r="H21" s="144">
        <f>H17+H18</f>
        <v>413.7931034482757</v>
      </c>
      <c r="I21" s="39">
        <f>I18+I17</f>
        <v>118.22660098522164</v>
      </c>
      <c r="J21" s="39">
        <f>J18+J17</f>
        <v>118.22660098522164</v>
      </c>
      <c r="K21" s="39">
        <f>K20+K15</f>
        <v>532.0197044334974</v>
      </c>
    </row>
    <row r="22" spans="1:11" x14ac:dyDescent="0.2">
      <c r="A22" s="138"/>
      <c r="B22" s="19"/>
      <c r="C22" s="149" t="s">
        <v>37</v>
      </c>
      <c r="D22" s="144">
        <f>D18+D18</f>
        <v>3377.9028852920474</v>
      </c>
      <c r="E22" s="39">
        <f>E18+E18</f>
        <v>1351.1611541168188</v>
      </c>
      <c r="F22" s="153">
        <f>F18+F18</f>
        <v>2026.7417311752283</v>
      </c>
      <c r="G22" s="155" t="s">
        <v>37</v>
      </c>
      <c r="H22" s="144">
        <f>H18+H18</f>
        <v>472.90640394088655</v>
      </c>
      <c r="I22" s="39">
        <f>I18+I18</f>
        <v>135.11611541168188</v>
      </c>
      <c r="J22" s="39">
        <f>J18+J18</f>
        <v>135.11611541168188</v>
      </c>
      <c r="K22" s="39">
        <f>K21+K15</f>
        <v>608.02251935256845</v>
      </c>
    </row>
    <row r="23" spans="1:11" x14ac:dyDescent="0.2">
      <c r="A23" s="138"/>
      <c r="B23" s="19"/>
      <c r="C23" s="149" t="s">
        <v>38</v>
      </c>
      <c r="D23" s="144">
        <f>D18+D19</f>
        <v>3800.1407459535531</v>
      </c>
      <c r="E23" s="39">
        <f>E19+E18</f>
        <v>1520.0562983814211</v>
      </c>
      <c r="F23" s="153">
        <f>F19+F18</f>
        <v>2280.0844475721315</v>
      </c>
      <c r="G23" s="155" t="s">
        <v>38</v>
      </c>
      <c r="H23" s="144">
        <f>H18+H19</f>
        <v>532.0197044334974</v>
      </c>
      <c r="I23" s="39">
        <f>I19+I18</f>
        <v>152.00562983814211</v>
      </c>
      <c r="J23" s="39">
        <f>J19+J18</f>
        <v>152.00562983814211</v>
      </c>
      <c r="K23" s="39">
        <f>K22+K15</f>
        <v>684.02533427163951</v>
      </c>
    </row>
    <row r="24" spans="1:11" x14ac:dyDescent="0.2">
      <c r="A24" s="138"/>
      <c r="B24" s="19"/>
      <c r="C24" s="149" t="s">
        <v>39</v>
      </c>
      <c r="D24" s="144">
        <f>D15*10</f>
        <v>4222.3786066150587</v>
      </c>
      <c r="E24" s="39">
        <f>E19+E19</f>
        <v>1688.9514426460237</v>
      </c>
      <c r="F24" s="153">
        <f>F19+F19</f>
        <v>2533.4271639690351</v>
      </c>
      <c r="G24" s="155" t="s">
        <v>39</v>
      </c>
      <c r="H24" s="144">
        <f>H19+H19</f>
        <v>591.13300492610824</v>
      </c>
      <c r="I24" s="39">
        <f>I19+I19</f>
        <v>168.89514426460232</v>
      </c>
      <c r="J24" s="39">
        <f>J19+J19</f>
        <v>168.89514426460232</v>
      </c>
      <c r="K24" s="39">
        <f>K23+K15</f>
        <v>760.02814919071056</v>
      </c>
    </row>
    <row r="25" spans="1:11" x14ac:dyDescent="0.2">
      <c r="A25" s="138"/>
      <c r="B25" s="19"/>
      <c r="C25" s="149" t="s">
        <v>40</v>
      </c>
      <c r="D25" s="144">
        <f>D24*2</f>
        <v>8444.7572132301175</v>
      </c>
      <c r="E25" s="39">
        <f>E24*2</f>
        <v>3377.9028852920474</v>
      </c>
      <c r="F25" s="153">
        <f>F24*2</f>
        <v>5066.8543279380701</v>
      </c>
      <c r="G25" s="155" t="s">
        <v>40</v>
      </c>
      <c r="H25" s="144">
        <f>H24*2</f>
        <v>1182.2660098522165</v>
      </c>
      <c r="I25" s="39">
        <f>I24*2</f>
        <v>337.79028852920464</v>
      </c>
      <c r="J25" s="39">
        <f>J24*2</f>
        <v>337.79028852920464</v>
      </c>
      <c r="K25" s="39">
        <f>K24*2</f>
        <v>1520.0562983814211</v>
      </c>
    </row>
    <row r="26" spans="1:11" ht="10.8" thickBot="1" x14ac:dyDescent="0.25">
      <c r="A26" s="138"/>
      <c r="B26" s="25"/>
      <c r="C26" s="148" t="s">
        <v>41</v>
      </c>
      <c r="D26" s="144">
        <f>D25+D24</f>
        <v>12667.135819845176</v>
      </c>
      <c r="E26" s="39">
        <f>E25+E24</f>
        <v>5066.854327938071</v>
      </c>
      <c r="F26" s="153">
        <f>F25+F24</f>
        <v>7600.2814919071052</v>
      </c>
      <c r="G26" s="154" t="s">
        <v>41</v>
      </c>
      <c r="H26" s="144">
        <f>H25+H24</f>
        <v>1773.3990147783247</v>
      </c>
      <c r="I26" s="39">
        <f>I25+I24</f>
        <v>506.68543279380697</v>
      </c>
      <c r="J26" s="39">
        <f>J25+J24</f>
        <v>506.68543279380697</v>
      </c>
      <c r="K26" s="39">
        <f>K25+K24</f>
        <v>2280.0844475721315</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12667.135819845176</v>
      </c>
      <c r="D29" s="51">
        <f>C29/100*4</f>
        <v>506.68543279380702</v>
      </c>
      <c r="E29" s="51">
        <f>C29/100*5</f>
        <v>633.35679099225877</v>
      </c>
      <c r="F29" s="51">
        <f>C29/100*6</f>
        <v>760.02814919071056</v>
      </c>
      <c r="G29" s="51">
        <f>C29/100*7</f>
        <v>886.69950738916225</v>
      </c>
      <c r="H29" s="51">
        <f>C29/100*8</f>
        <v>1013.370865587614</v>
      </c>
      <c r="I29" s="51">
        <f>C29/100*9</f>
        <v>1140.0422237860657</v>
      </c>
      <c r="J29" s="51">
        <f>C29/100*10</f>
        <v>1266.7135819845175</v>
      </c>
      <c r="K29" s="52"/>
    </row>
    <row r="30" spans="1:11" x14ac:dyDescent="0.2">
      <c r="A30" s="19"/>
      <c r="B30" s="53" t="s">
        <v>45</v>
      </c>
      <c r="C30" s="54" t="s">
        <v>46</v>
      </c>
      <c r="D30" s="55">
        <f>D15</f>
        <v>422.23786066150592</v>
      </c>
      <c r="E30" s="55">
        <f>D15</f>
        <v>422.23786066150592</v>
      </c>
      <c r="F30" s="55">
        <f>D15</f>
        <v>422.23786066150592</v>
      </c>
      <c r="G30" s="55">
        <f>D15</f>
        <v>422.23786066150592</v>
      </c>
      <c r="H30" s="55">
        <f>D15</f>
        <v>422.23786066150592</v>
      </c>
      <c r="I30" s="55">
        <f>D15</f>
        <v>422.23786066150592</v>
      </c>
      <c r="J30" s="55">
        <f>D15</f>
        <v>422.23786066150592</v>
      </c>
      <c r="K30" s="52"/>
    </row>
    <row r="31" spans="1:11" x14ac:dyDescent="0.2">
      <c r="A31" s="19"/>
      <c r="B31" s="53" t="s">
        <v>47</v>
      </c>
      <c r="C31" s="56" t="s">
        <v>48</v>
      </c>
      <c r="D31" s="51">
        <f t="shared" ref="D31:J31" si="0">D29-D30</f>
        <v>84.447572132301104</v>
      </c>
      <c r="E31" s="51">
        <f t="shared" si="0"/>
        <v>211.11893033075285</v>
      </c>
      <c r="F31" s="51">
        <f t="shared" si="0"/>
        <v>337.79028852920464</v>
      </c>
      <c r="G31" s="51">
        <f t="shared" si="0"/>
        <v>464.46164672765633</v>
      </c>
      <c r="H31" s="51">
        <f t="shared" si="0"/>
        <v>591.13300492610813</v>
      </c>
      <c r="I31" s="51">
        <f t="shared" si="0"/>
        <v>717.80436312455981</v>
      </c>
      <c r="J31" s="51">
        <f t="shared" si="0"/>
        <v>844.47572132301161</v>
      </c>
      <c r="K31" s="52"/>
    </row>
    <row r="32" spans="1:11" ht="10.8" thickBot="1" x14ac:dyDescent="0.25">
      <c r="A32" s="19"/>
      <c r="B32" s="57"/>
      <c r="C32" s="453" t="s">
        <v>161</v>
      </c>
      <c r="D32" s="58">
        <f t="shared" ref="D32:J32" si="1">D31/100*10</f>
        <v>8.4447572132301101</v>
      </c>
      <c r="E32" s="58">
        <f t="shared" si="1"/>
        <v>21.111893033075283</v>
      </c>
      <c r="F32" s="58">
        <f t="shared" si="1"/>
        <v>33.779028852920462</v>
      </c>
      <c r="G32" s="58">
        <f t="shared" si="1"/>
        <v>46.446164672765633</v>
      </c>
      <c r="H32" s="58">
        <f t="shared" si="1"/>
        <v>59.113300492610811</v>
      </c>
      <c r="I32" s="58">
        <f t="shared" si="1"/>
        <v>71.780436312455976</v>
      </c>
      <c r="J32" s="58">
        <f t="shared" si="1"/>
        <v>84.447572132301161</v>
      </c>
      <c r="K32" s="59"/>
    </row>
    <row r="33" spans="1:11" x14ac:dyDescent="0.2">
      <c r="A33" s="19"/>
      <c r="B33" s="60" t="s">
        <v>50</v>
      </c>
      <c r="C33" s="61" t="s">
        <v>51</v>
      </c>
      <c r="D33" s="62">
        <f t="shared" ref="D33:J36" si="2">D29*30</f>
        <v>15200.56298381421</v>
      </c>
      <c r="E33" s="62">
        <f t="shared" si="2"/>
        <v>19000.703729767763</v>
      </c>
      <c r="F33" s="62">
        <f t="shared" si="2"/>
        <v>22800.844475721318</v>
      </c>
      <c r="G33" s="62">
        <f t="shared" si="2"/>
        <v>26600.985221674866</v>
      </c>
      <c r="H33" s="62">
        <f t="shared" si="2"/>
        <v>30401.125967628421</v>
      </c>
      <c r="I33" s="62">
        <f t="shared" si="2"/>
        <v>34201.266713581972</v>
      </c>
      <c r="J33" s="63">
        <f t="shared" si="2"/>
        <v>38001.407459535527</v>
      </c>
      <c r="K33" s="64"/>
    </row>
    <row r="34" spans="1:11" x14ac:dyDescent="0.2">
      <c r="A34" s="19"/>
      <c r="B34" s="65" t="s">
        <v>50</v>
      </c>
      <c r="C34" s="66" t="s">
        <v>52</v>
      </c>
      <c r="D34" s="67">
        <f t="shared" si="2"/>
        <v>12667.135819845178</v>
      </c>
      <c r="E34" s="67">
        <f t="shared" si="2"/>
        <v>12667.135819845178</v>
      </c>
      <c r="F34" s="67">
        <f t="shared" si="2"/>
        <v>12667.135819845178</v>
      </c>
      <c r="G34" s="67">
        <f t="shared" si="2"/>
        <v>12667.135819845178</v>
      </c>
      <c r="H34" s="67">
        <f t="shared" si="2"/>
        <v>12667.135819845178</v>
      </c>
      <c r="I34" s="67">
        <f t="shared" si="2"/>
        <v>12667.135819845178</v>
      </c>
      <c r="J34" s="68">
        <f t="shared" si="2"/>
        <v>12667.135819845178</v>
      </c>
      <c r="K34" s="69"/>
    </row>
    <row r="35" spans="1:11" x14ac:dyDescent="0.2">
      <c r="A35" s="19"/>
      <c r="B35" s="70" t="s">
        <v>50</v>
      </c>
      <c r="C35" s="71" t="s">
        <v>53</v>
      </c>
      <c r="D35" s="72">
        <f t="shared" si="2"/>
        <v>2533.4271639690332</v>
      </c>
      <c r="E35" s="72">
        <f t="shared" si="2"/>
        <v>6333.5679099225854</v>
      </c>
      <c r="F35" s="72">
        <f t="shared" si="2"/>
        <v>10133.70865587614</v>
      </c>
      <c r="G35" s="72">
        <f t="shared" si="2"/>
        <v>13933.84940182969</v>
      </c>
      <c r="H35" s="72">
        <f t="shared" si="2"/>
        <v>17733.990147783243</v>
      </c>
      <c r="I35" s="72">
        <f t="shared" si="2"/>
        <v>21534.130893736794</v>
      </c>
      <c r="J35" s="73">
        <f t="shared" si="2"/>
        <v>25334.271639690349</v>
      </c>
      <c r="K35" s="74"/>
    </row>
    <row r="36" spans="1:11" ht="10.8" thickBot="1" x14ac:dyDescent="0.25">
      <c r="A36" s="19"/>
      <c r="B36" s="75" t="s">
        <v>50</v>
      </c>
      <c r="C36" s="76" t="s">
        <v>49</v>
      </c>
      <c r="D36" s="77">
        <f t="shared" si="2"/>
        <v>253.34271639690331</v>
      </c>
      <c r="E36" s="77">
        <f t="shared" si="2"/>
        <v>633.35679099225854</v>
      </c>
      <c r="F36" s="77">
        <f t="shared" si="2"/>
        <v>1013.3708655876138</v>
      </c>
      <c r="G36" s="77">
        <f t="shared" si="2"/>
        <v>1393.3849401829689</v>
      </c>
      <c r="H36" s="77">
        <f t="shared" si="2"/>
        <v>1773.3990147783243</v>
      </c>
      <c r="I36" s="77">
        <f t="shared" si="2"/>
        <v>2153.4130893736792</v>
      </c>
      <c r="J36" s="77">
        <f t="shared" si="2"/>
        <v>2533.4271639690351</v>
      </c>
      <c r="K36" s="78"/>
    </row>
    <row r="37" spans="1:11" x14ac:dyDescent="0.2">
      <c r="A37" s="6"/>
      <c r="B37" s="79"/>
      <c r="C37" s="80" t="s">
        <v>54</v>
      </c>
      <c r="D37" s="81">
        <f t="shared" ref="D37:J37" si="3">D31</f>
        <v>84.447572132301104</v>
      </c>
      <c r="E37" s="81">
        <f t="shared" si="3"/>
        <v>211.11893033075285</v>
      </c>
      <c r="F37" s="81">
        <f t="shared" si="3"/>
        <v>337.79028852920464</v>
      </c>
      <c r="G37" s="81">
        <f t="shared" si="3"/>
        <v>464.46164672765633</v>
      </c>
      <c r="H37" s="81">
        <f t="shared" si="3"/>
        <v>591.13300492610813</v>
      </c>
      <c r="I37" s="81">
        <f t="shared" si="3"/>
        <v>717.80436312455981</v>
      </c>
      <c r="J37" s="81">
        <f t="shared" si="3"/>
        <v>844.47572132301161</v>
      </c>
      <c r="K37" s="82"/>
    </row>
    <row r="38" spans="1:11" ht="11.4" x14ac:dyDescent="0.2">
      <c r="A38" s="11"/>
      <c r="B38" s="83"/>
      <c r="C38" s="84" t="s">
        <v>55</v>
      </c>
      <c r="D38" s="85">
        <f t="shared" ref="D38:J38" si="4">D37/100*20</f>
        <v>16.88951442646022</v>
      </c>
      <c r="E38" s="86">
        <f t="shared" si="4"/>
        <v>42.223786066150566</v>
      </c>
      <c r="F38" s="86">
        <f t="shared" si="4"/>
        <v>67.558057705840923</v>
      </c>
      <c r="G38" s="86">
        <f t="shared" si="4"/>
        <v>92.892329345531266</v>
      </c>
      <c r="H38" s="86">
        <f t="shared" si="4"/>
        <v>118.22660098522162</v>
      </c>
      <c r="I38" s="86">
        <f t="shared" si="4"/>
        <v>143.56087262491195</v>
      </c>
      <c r="J38" s="86">
        <f t="shared" si="4"/>
        <v>168.89514426460232</v>
      </c>
      <c r="K38" s="82"/>
    </row>
    <row r="39" spans="1:11" ht="13.2" x14ac:dyDescent="0.25">
      <c r="A39" s="19"/>
      <c r="B39" s="87"/>
      <c r="C39" s="88" t="s">
        <v>56</v>
      </c>
      <c r="D39" s="85">
        <f t="shared" ref="D39:J39" si="5">D37/100*40</f>
        <v>33.77902885292044</v>
      </c>
      <c r="E39" s="86">
        <f t="shared" si="5"/>
        <v>84.447572132301133</v>
      </c>
      <c r="F39" s="86">
        <f t="shared" si="5"/>
        <v>135.11611541168185</v>
      </c>
      <c r="G39" s="86">
        <f t="shared" si="5"/>
        <v>185.78465869106253</v>
      </c>
      <c r="H39" s="86">
        <f t="shared" si="5"/>
        <v>236.45320197044325</v>
      </c>
      <c r="I39" s="86">
        <f t="shared" si="5"/>
        <v>287.1217452498239</v>
      </c>
      <c r="J39" s="86">
        <f t="shared" si="5"/>
        <v>337.79028852920464</v>
      </c>
      <c r="K39" s="82"/>
    </row>
    <row r="40" spans="1:11" ht="11.4" x14ac:dyDescent="0.2">
      <c r="A40" s="19"/>
      <c r="B40" s="89"/>
      <c r="C40" s="84" t="s">
        <v>57</v>
      </c>
      <c r="D40" s="85">
        <f t="shared" ref="D40:J40" si="6">D37/100*40</f>
        <v>33.77902885292044</v>
      </c>
      <c r="E40" s="86">
        <f t="shared" si="6"/>
        <v>84.447572132301133</v>
      </c>
      <c r="F40" s="86">
        <f t="shared" si="6"/>
        <v>135.11611541168185</v>
      </c>
      <c r="G40" s="86">
        <f t="shared" si="6"/>
        <v>185.78465869106253</v>
      </c>
      <c r="H40" s="86">
        <f t="shared" si="6"/>
        <v>236.45320197044325</v>
      </c>
      <c r="I40" s="86">
        <f t="shared" si="6"/>
        <v>287.1217452498239</v>
      </c>
      <c r="J40" s="86">
        <f t="shared" si="6"/>
        <v>337.79028852920464</v>
      </c>
      <c r="K40" s="82"/>
    </row>
    <row r="41" spans="1:11" s="96" customFormat="1" ht="11.4" x14ac:dyDescent="0.2">
      <c r="A41" s="90"/>
      <c r="B41" s="91"/>
      <c r="C41" s="92" t="s">
        <v>58</v>
      </c>
      <c r="D41" s="93">
        <f>D37/100*4</f>
        <v>3.3779028852920443</v>
      </c>
      <c r="E41" s="94">
        <f>E37/100*5</f>
        <v>10.555946516537642</v>
      </c>
      <c r="F41" s="94">
        <f>F37/100*6</f>
        <v>20.267417311752279</v>
      </c>
      <c r="G41" s="94">
        <f>F37/100*7</f>
        <v>23.645320197044327</v>
      </c>
      <c r="H41" s="94">
        <f>F37/100*8</f>
        <v>27.023223082336372</v>
      </c>
      <c r="I41" s="94">
        <f>F37/100*9</f>
        <v>30.401125967628417</v>
      </c>
      <c r="J41" s="94">
        <f>F37/100*10</f>
        <v>33.779028852920462</v>
      </c>
      <c r="K41" s="95"/>
    </row>
    <row r="42" spans="1:11" ht="11.4" x14ac:dyDescent="0.2">
      <c r="A42" s="19"/>
      <c r="B42" s="89"/>
      <c r="C42" s="97" t="s">
        <v>59</v>
      </c>
      <c r="D42" s="98">
        <f t="shared" ref="D42:J42" si="7">D37+D41</f>
        <v>87.825475017593149</v>
      </c>
      <c r="E42" s="99">
        <f t="shared" si="7"/>
        <v>221.67487684729048</v>
      </c>
      <c r="F42" s="99">
        <f t="shared" si="7"/>
        <v>358.05770584095694</v>
      </c>
      <c r="G42" s="99">
        <f t="shared" si="7"/>
        <v>488.10696692470066</v>
      </c>
      <c r="H42" s="99">
        <f t="shared" si="7"/>
        <v>618.15622800844449</v>
      </c>
      <c r="I42" s="99">
        <f t="shared" si="7"/>
        <v>748.20548909218826</v>
      </c>
      <c r="J42" s="99">
        <f t="shared" si="7"/>
        <v>878.25475017593203</v>
      </c>
      <c r="K42" s="100"/>
    </row>
    <row r="43" spans="1:11" ht="11.4" x14ac:dyDescent="0.2">
      <c r="A43" s="19"/>
      <c r="B43" s="101"/>
      <c r="C43" s="102" t="s">
        <v>60</v>
      </c>
      <c r="D43" s="103">
        <f>D35*D28</f>
        <v>101.33708655876133</v>
      </c>
      <c r="E43" s="103">
        <f t="shared" ref="E43:J43" si="8">E35*E28</f>
        <v>316.67839549612927</v>
      </c>
      <c r="F43" s="103">
        <f t="shared" si="8"/>
        <v>608.02251935256834</v>
      </c>
      <c r="G43" s="103">
        <f t="shared" si="8"/>
        <v>975.36945812807835</v>
      </c>
      <c r="H43" s="103">
        <f t="shared" si="8"/>
        <v>1418.7192118226594</v>
      </c>
      <c r="I43" s="103">
        <f t="shared" si="8"/>
        <v>1938.0717804363114</v>
      </c>
      <c r="J43" s="103">
        <f t="shared" si="8"/>
        <v>2533.4271639690351</v>
      </c>
      <c r="K43" s="104"/>
    </row>
    <row r="44" spans="1:11" ht="11.4" x14ac:dyDescent="0.2">
      <c r="A44" s="19"/>
      <c r="B44" s="101"/>
      <c r="C44" s="102" t="s">
        <v>61</v>
      </c>
      <c r="D44" s="105">
        <f>D35+D43</f>
        <v>2634.7642505277945</v>
      </c>
      <c r="E44" s="105">
        <f t="shared" ref="E44:J44" si="9">E35+E43</f>
        <v>6650.2463054187147</v>
      </c>
      <c r="F44" s="105">
        <f t="shared" si="9"/>
        <v>10741.731175228708</v>
      </c>
      <c r="G44" s="105">
        <f t="shared" si="9"/>
        <v>14909.218859957768</v>
      </c>
      <c r="H44" s="105">
        <f t="shared" si="9"/>
        <v>19152.709359605902</v>
      </c>
      <c r="I44" s="105">
        <f t="shared" si="9"/>
        <v>23472.202674173106</v>
      </c>
      <c r="J44" s="105">
        <f t="shared" si="9"/>
        <v>27867.698803659383</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30.159847190107566</v>
      </c>
      <c r="F46" s="114">
        <f>E46*C7</f>
        <v>422.23786066150592</v>
      </c>
      <c r="G46" s="115"/>
      <c r="H46" s="114">
        <f>F46*C8</f>
        <v>12667.135819845178</v>
      </c>
      <c r="I46" s="116">
        <f>E26</f>
        <v>5066.854327938071</v>
      </c>
      <c r="J46" s="117">
        <f>F26</f>
        <v>7600.2814919071052</v>
      </c>
      <c r="K46" s="19"/>
    </row>
    <row r="47" spans="1:11" ht="13.8" thickBot="1" x14ac:dyDescent="0.3">
      <c r="A47" s="118" t="str">
        <f t="shared" ref="A47:B49" si="10">A6</f>
        <v>Per Month /US$</v>
      </c>
      <c r="B47" s="119">
        <f t="shared" si="10"/>
        <v>42.857142857142854</v>
      </c>
      <c r="C47" s="27">
        <v>1</v>
      </c>
      <c r="D47" s="120"/>
      <c r="E47" s="121"/>
      <c r="F47" s="121"/>
      <c r="G47" s="122"/>
      <c r="H47" s="123" t="s">
        <v>11</v>
      </c>
      <c r="I47" s="124" t="s">
        <v>20</v>
      </c>
      <c r="J47" s="124" t="s">
        <v>13</v>
      </c>
      <c r="K47" s="25"/>
    </row>
    <row r="48" spans="1:11" ht="13.8" thickBot="1" x14ac:dyDescent="0.3">
      <c r="A48" s="118" t="str">
        <f t="shared" si="10"/>
        <v>Per Year /US$</v>
      </c>
      <c r="B48" s="119">
        <f t="shared" si="10"/>
        <v>600</v>
      </c>
      <c r="C48" s="27">
        <v>14</v>
      </c>
      <c r="D48" s="125"/>
      <c r="E48" s="126"/>
      <c r="F48" s="126"/>
      <c r="G48" s="126"/>
      <c r="H48" s="127"/>
      <c r="I48" s="127"/>
      <c r="J48" s="127"/>
      <c r="K48" s="44"/>
    </row>
    <row r="49" spans="1:11" ht="13.8" thickBot="1" x14ac:dyDescent="0.3">
      <c r="A49" s="118" t="str">
        <f t="shared" si="10"/>
        <v>Per 30 Years /US$</v>
      </c>
      <c r="B49" s="119">
        <f t="shared" si="10"/>
        <v>18000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18.095908314064538</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5.4287724942193609</v>
      </c>
      <c r="E52" s="39">
        <f>F10/100*15</f>
        <v>2.7143862471096805</v>
      </c>
      <c r="F52" s="39">
        <f>F10/100*10</f>
        <v>1.8095908314064537</v>
      </c>
      <c r="G52" s="39">
        <f>F10/100*15</f>
        <v>2.7143862471096805</v>
      </c>
      <c r="H52" s="39">
        <f>F10/100*8</f>
        <v>1.447672665125163</v>
      </c>
      <c r="I52" s="39">
        <f>F10/100*6</f>
        <v>1.0857544988438723</v>
      </c>
      <c r="J52" s="39">
        <f>F10/100*6</f>
        <v>1.0857544988438723</v>
      </c>
      <c r="K52" s="39">
        <f>F10/100*10</f>
        <v>1.8095908314064537</v>
      </c>
    </row>
    <row r="53" spans="1:11" x14ac:dyDescent="0.2">
      <c r="A53" s="138"/>
      <c r="B53" s="139"/>
      <c r="C53" s="38" t="s">
        <v>26</v>
      </c>
      <c r="D53" s="39">
        <f t="shared" ref="D53:K53" si="11">D52*2</f>
        <v>10.857544988438722</v>
      </c>
      <c r="E53" s="39">
        <f t="shared" si="11"/>
        <v>5.4287724942193609</v>
      </c>
      <c r="F53" s="39">
        <f t="shared" si="11"/>
        <v>3.6191816628129074</v>
      </c>
      <c r="G53" s="39">
        <f t="shared" si="11"/>
        <v>5.4287724942193609</v>
      </c>
      <c r="H53" s="39">
        <f t="shared" si="11"/>
        <v>2.895345330250326</v>
      </c>
      <c r="I53" s="39">
        <f t="shared" si="11"/>
        <v>2.1715089976877446</v>
      </c>
      <c r="J53" s="39">
        <f t="shared" si="11"/>
        <v>2.1715089976877446</v>
      </c>
      <c r="K53" s="39">
        <f t="shared" si="11"/>
        <v>3.6191816628129074</v>
      </c>
    </row>
    <row r="54" spans="1:11" x14ac:dyDescent="0.2">
      <c r="A54" s="138"/>
      <c r="B54" s="139"/>
      <c r="C54" s="38" t="s">
        <v>27</v>
      </c>
      <c r="D54" s="39">
        <f t="shared" ref="D54:K54" si="12">D52*3</f>
        <v>16.286317482658085</v>
      </c>
      <c r="E54" s="39">
        <f t="shared" si="12"/>
        <v>8.1431587413290423</v>
      </c>
      <c r="F54" s="39">
        <f t="shared" si="12"/>
        <v>5.4287724942193609</v>
      </c>
      <c r="G54" s="39">
        <f t="shared" si="12"/>
        <v>8.1431587413290423</v>
      </c>
      <c r="H54" s="39">
        <f t="shared" si="12"/>
        <v>4.3430179953754893</v>
      </c>
      <c r="I54" s="39">
        <f t="shared" si="12"/>
        <v>3.2572634965316167</v>
      </c>
      <c r="J54" s="39">
        <f t="shared" si="12"/>
        <v>3.2572634965316167</v>
      </c>
      <c r="K54" s="39">
        <f t="shared" si="12"/>
        <v>5.4287724942193609</v>
      </c>
    </row>
    <row r="55" spans="1:11" x14ac:dyDescent="0.2">
      <c r="A55" s="138"/>
      <c r="B55" s="139"/>
      <c r="C55" s="38" t="s">
        <v>28</v>
      </c>
      <c r="D55" s="39">
        <f t="shared" ref="D55:K55" si="13">D52*6</f>
        <v>32.572634965316169</v>
      </c>
      <c r="E55" s="39">
        <f t="shared" si="13"/>
        <v>16.286317482658085</v>
      </c>
      <c r="F55" s="39">
        <f t="shared" si="13"/>
        <v>10.857544988438722</v>
      </c>
      <c r="G55" s="39">
        <f t="shared" si="13"/>
        <v>16.286317482658085</v>
      </c>
      <c r="H55" s="39">
        <f t="shared" si="13"/>
        <v>8.6860359907509785</v>
      </c>
      <c r="I55" s="39">
        <f t="shared" si="13"/>
        <v>6.5145269930632335</v>
      </c>
      <c r="J55" s="39">
        <f t="shared" si="13"/>
        <v>6.5145269930632335</v>
      </c>
      <c r="K55" s="39">
        <f t="shared" si="13"/>
        <v>10.857544988438722</v>
      </c>
    </row>
    <row r="56" spans="1:11" x14ac:dyDescent="0.2">
      <c r="A56" s="138"/>
      <c r="B56" s="139"/>
      <c r="C56" s="38" t="s">
        <v>29</v>
      </c>
      <c r="D56" s="39">
        <f t="shared" ref="D56:K56" si="14">D52*12</f>
        <v>65.145269930632338</v>
      </c>
      <c r="E56" s="39">
        <f t="shared" si="14"/>
        <v>32.572634965316169</v>
      </c>
      <c r="F56" s="39">
        <f t="shared" si="14"/>
        <v>21.715089976877444</v>
      </c>
      <c r="G56" s="39">
        <f t="shared" si="14"/>
        <v>32.572634965316169</v>
      </c>
      <c r="H56" s="39">
        <f t="shared" si="14"/>
        <v>17.372071981501957</v>
      </c>
      <c r="I56" s="39">
        <f t="shared" si="14"/>
        <v>13.029053986126467</v>
      </c>
      <c r="J56" s="39">
        <f t="shared" si="14"/>
        <v>13.029053986126467</v>
      </c>
      <c r="K56" s="39">
        <f t="shared" si="14"/>
        <v>21.715089976877444</v>
      </c>
    </row>
    <row r="57" spans="1:11" x14ac:dyDescent="0.2">
      <c r="A57" s="138"/>
      <c r="B57" s="139"/>
      <c r="C57" s="40" t="s">
        <v>30</v>
      </c>
      <c r="D57" s="140">
        <f t="shared" ref="D57:K57" si="15">D52*14</f>
        <v>76.002814919071056</v>
      </c>
      <c r="E57" s="140">
        <f t="shared" si="15"/>
        <v>38.001407459535528</v>
      </c>
      <c r="F57" s="140">
        <f t="shared" si="15"/>
        <v>25.334271639690353</v>
      </c>
      <c r="G57" s="140">
        <f t="shared" si="15"/>
        <v>38.001407459535528</v>
      </c>
      <c r="H57" s="140">
        <f t="shared" si="15"/>
        <v>20.267417311752283</v>
      </c>
      <c r="I57" s="140">
        <f t="shared" si="15"/>
        <v>15.200562983814212</v>
      </c>
      <c r="J57" s="140">
        <f t="shared" si="15"/>
        <v>15.200562983814212</v>
      </c>
      <c r="K57" s="140">
        <f t="shared" si="15"/>
        <v>25.334271639690353</v>
      </c>
    </row>
    <row r="58" spans="1:11" x14ac:dyDescent="0.2">
      <c r="A58" s="138"/>
      <c r="B58" s="139"/>
      <c r="C58" s="38" t="s">
        <v>31</v>
      </c>
      <c r="D58" s="39">
        <f t="shared" ref="D58:K58" si="16">D57*2</f>
        <v>152.00562983814211</v>
      </c>
      <c r="E58" s="39">
        <f t="shared" si="16"/>
        <v>76.002814919071056</v>
      </c>
      <c r="F58" s="39">
        <f t="shared" si="16"/>
        <v>50.668543279380707</v>
      </c>
      <c r="G58" s="39">
        <f t="shared" si="16"/>
        <v>76.002814919071056</v>
      </c>
      <c r="H58" s="39">
        <f t="shared" si="16"/>
        <v>40.534834623504565</v>
      </c>
      <c r="I58" s="39">
        <f t="shared" si="16"/>
        <v>30.401125967628424</v>
      </c>
      <c r="J58" s="39">
        <f t="shared" si="16"/>
        <v>30.401125967628424</v>
      </c>
      <c r="K58" s="39">
        <f t="shared" si="16"/>
        <v>50.668543279380707</v>
      </c>
    </row>
    <row r="59" spans="1:11" x14ac:dyDescent="0.2">
      <c r="A59" s="138"/>
      <c r="B59" s="139"/>
      <c r="C59" s="38" t="s">
        <v>32</v>
      </c>
      <c r="D59" s="39">
        <f t="shared" ref="D59:K59" si="17">D58+D57</f>
        <v>228.00844475721317</v>
      </c>
      <c r="E59" s="39">
        <f t="shared" si="17"/>
        <v>114.00422237860658</v>
      </c>
      <c r="F59" s="39">
        <f t="shared" si="17"/>
        <v>76.002814919071056</v>
      </c>
      <c r="G59" s="39">
        <f t="shared" si="17"/>
        <v>114.00422237860658</v>
      </c>
      <c r="H59" s="39">
        <f t="shared" si="17"/>
        <v>60.802251935256848</v>
      </c>
      <c r="I59" s="39">
        <f t="shared" si="17"/>
        <v>45.60168895144264</v>
      </c>
      <c r="J59" s="39">
        <f t="shared" si="17"/>
        <v>45.60168895144264</v>
      </c>
      <c r="K59" s="39">
        <f t="shared" si="17"/>
        <v>76.002814919071056</v>
      </c>
    </row>
    <row r="60" spans="1:11" x14ac:dyDescent="0.2">
      <c r="A60" s="138"/>
      <c r="B60" s="139"/>
      <c r="C60" s="38" t="s">
        <v>33</v>
      </c>
      <c r="D60" s="39">
        <f>D58+D58</f>
        <v>304.01125967628423</v>
      </c>
      <c r="E60" s="39">
        <f t="shared" ref="E60:K60" si="18">E59+E57</f>
        <v>152.00562983814211</v>
      </c>
      <c r="F60" s="39">
        <f t="shared" si="18"/>
        <v>101.33708655876141</v>
      </c>
      <c r="G60" s="39">
        <f t="shared" si="18"/>
        <v>152.00562983814211</v>
      </c>
      <c r="H60" s="39">
        <f t="shared" si="18"/>
        <v>81.069669247009131</v>
      </c>
      <c r="I60" s="39">
        <f t="shared" si="18"/>
        <v>60.802251935256848</v>
      </c>
      <c r="J60" s="39">
        <f t="shared" si="18"/>
        <v>60.802251935256848</v>
      </c>
      <c r="K60" s="39">
        <f t="shared" si="18"/>
        <v>101.33708655876141</v>
      </c>
    </row>
    <row r="61" spans="1:11" x14ac:dyDescent="0.2">
      <c r="A61" s="138"/>
      <c r="B61" s="139"/>
      <c r="C61" s="38" t="s">
        <v>34</v>
      </c>
      <c r="D61" s="39">
        <f>D59+D58</f>
        <v>380.01407459535528</v>
      </c>
      <c r="E61" s="39">
        <f t="shared" ref="E61:K61" si="19">E60+E57</f>
        <v>190.00703729767764</v>
      </c>
      <c r="F61" s="39">
        <f t="shared" si="19"/>
        <v>126.67135819845177</v>
      </c>
      <c r="G61" s="39">
        <f t="shared" si="19"/>
        <v>190.00703729767764</v>
      </c>
      <c r="H61" s="39">
        <f t="shared" si="19"/>
        <v>101.33708655876141</v>
      </c>
      <c r="I61" s="39">
        <f t="shared" si="19"/>
        <v>76.002814919071056</v>
      </c>
      <c r="J61" s="39">
        <f t="shared" si="19"/>
        <v>76.002814919071056</v>
      </c>
      <c r="K61" s="39">
        <f t="shared" si="19"/>
        <v>126.67135819845177</v>
      </c>
    </row>
    <row r="62" spans="1:11" x14ac:dyDescent="0.2">
      <c r="A62" s="138"/>
      <c r="B62" s="139"/>
      <c r="C62" s="38" t="s">
        <v>35</v>
      </c>
      <c r="D62" s="39">
        <f>D59+D59</f>
        <v>456.01688951442634</v>
      </c>
      <c r="E62" s="39">
        <f t="shared" ref="E62:K62" si="20">E61+E57</f>
        <v>228.00844475721317</v>
      </c>
      <c r="F62" s="39">
        <f t="shared" si="20"/>
        <v>152.00562983814211</v>
      </c>
      <c r="G62" s="39">
        <f t="shared" si="20"/>
        <v>228.00844475721317</v>
      </c>
      <c r="H62" s="39">
        <f t="shared" si="20"/>
        <v>121.6045038705137</v>
      </c>
      <c r="I62" s="39">
        <f t="shared" si="20"/>
        <v>91.203377902885265</v>
      </c>
      <c r="J62" s="39">
        <f t="shared" si="20"/>
        <v>91.203377902885265</v>
      </c>
      <c r="K62" s="39">
        <f t="shared" si="20"/>
        <v>152.00562983814211</v>
      </c>
    </row>
    <row r="63" spans="1:11" x14ac:dyDescent="0.2">
      <c r="A63" s="138"/>
      <c r="B63" s="139"/>
      <c r="C63" s="38" t="s">
        <v>36</v>
      </c>
      <c r="D63" s="39">
        <f>D59+D60</f>
        <v>532.0197044334974</v>
      </c>
      <c r="E63" s="39">
        <f t="shared" ref="E63:K63" si="21">E62+E57</f>
        <v>266.0098522167487</v>
      </c>
      <c r="F63" s="39">
        <f t="shared" si="21"/>
        <v>177.33990147783246</v>
      </c>
      <c r="G63" s="39">
        <f t="shared" si="21"/>
        <v>266.0098522167487</v>
      </c>
      <c r="H63" s="39">
        <f t="shared" si="21"/>
        <v>141.87192118226596</v>
      </c>
      <c r="I63" s="39">
        <f t="shared" si="21"/>
        <v>106.40394088669947</v>
      </c>
      <c r="J63" s="39">
        <f t="shared" si="21"/>
        <v>106.40394088669947</v>
      </c>
      <c r="K63" s="39">
        <f t="shared" si="21"/>
        <v>177.33990147783246</v>
      </c>
    </row>
    <row r="64" spans="1:11" x14ac:dyDescent="0.2">
      <c r="A64" s="138"/>
      <c r="B64" s="139"/>
      <c r="C64" s="38" t="s">
        <v>37</v>
      </c>
      <c r="D64" s="39">
        <f t="shared" ref="D64:K64" si="22">D63+D57</f>
        <v>608.02251935256845</v>
      </c>
      <c r="E64" s="39">
        <f t="shared" si="22"/>
        <v>304.01125967628423</v>
      </c>
      <c r="F64" s="39">
        <f t="shared" si="22"/>
        <v>202.6741731175228</v>
      </c>
      <c r="G64" s="39">
        <f t="shared" si="22"/>
        <v>304.01125967628423</v>
      </c>
      <c r="H64" s="39">
        <f t="shared" si="22"/>
        <v>162.13933849401826</v>
      </c>
      <c r="I64" s="39">
        <f t="shared" si="22"/>
        <v>121.60450387051368</v>
      </c>
      <c r="J64" s="39">
        <f t="shared" si="22"/>
        <v>121.60450387051368</v>
      </c>
      <c r="K64" s="39">
        <f t="shared" si="22"/>
        <v>202.6741731175228</v>
      </c>
    </row>
    <row r="65" spans="1:11" x14ac:dyDescent="0.2">
      <c r="A65" s="138"/>
      <c r="B65" s="139"/>
      <c r="C65" s="38" t="s">
        <v>38</v>
      </c>
      <c r="D65" s="39">
        <f t="shared" ref="D65:K65" si="23">D64+D57</f>
        <v>684.02533427163951</v>
      </c>
      <c r="E65" s="39">
        <f t="shared" si="23"/>
        <v>342.01266713581975</v>
      </c>
      <c r="F65" s="39">
        <f t="shared" si="23"/>
        <v>228.00844475721314</v>
      </c>
      <c r="G65" s="39">
        <f t="shared" si="23"/>
        <v>342.01266713581975</v>
      </c>
      <c r="H65" s="39">
        <f t="shared" si="23"/>
        <v>182.40675580577056</v>
      </c>
      <c r="I65" s="39">
        <f t="shared" si="23"/>
        <v>136.80506685432789</v>
      </c>
      <c r="J65" s="39">
        <f t="shared" si="23"/>
        <v>136.80506685432789</v>
      </c>
      <c r="K65" s="39">
        <f t="shared" si="23"/>
        <v>228.00844475721314</v>
      </c>
    </row>
    <row r="66" spans="1:11" x14ac:dyDescent="0.2">
      <c r="A66" s="138"/>
      <c r="B66" s="139"/>
      <c r="C66" s="38" t="s">
        <v>39</v>
      </c>
      <c r="D66" s="39">
        <f t="shared" ref="D66:K66" si="24">D65+D57</f>
        <v>760.02814919071056</v>
      </c>
      <c r="E66" s="39">
        <f t="shared" si="24"/>
        <v>380.01407459535528</v>
      </c>
      <c r="F66" s="39">
        <f t="shared" si="24"/>
        <v>253.34271639690348</v>
      </c>
      <c r="G66" s="39">
        <f t="shared" si="24"/>
        <v>380.01407459535528</v>
      </c>
      <c r="H66" s="39">
        <f t="shared" si="24"/>
        <v>202.67417311752286</v>
      </c>
      <c r="I66" s="39">
        <f t="shared" si="24"/>
        <v>152.00562983814211</v>
      </c>
      <c r="J66" s="39">
        <f t="shared" si="24"/>
        <v>152.00562983814211</v>
      </c>
      <c r="K66" s="39">
        <f t="shared" si="24"/>
        <v>253.34271639690348</v>
      </c>
    </row>
    <row r="67" spans="1:11" x14ac:dyDescent="0.2">
      <c r="A67" s="138"/>
      <c r="B67" s="139"/>
      <c r="C67" s="38" t="s">
        <v>40</v>
      </c>
      <c r="D67" s="39">
        <f t="shared" ref="D67:K67" si="25">D66*2</f>
        <v>1520.0562983814211</v>
      </c>
      <c r="E67" s="39">
        <f t="shared" si="25"/>
        <v>760.02814919071056</v>
      </c>
      <c r="F67" s="39">
        <f t="shared" si="25"/>
        <v>506.68543279380697</v>
      </c>
      <c r="G67" s="39">
        <f t="shared" si="25"/>
        <v>760.02814919071056</v>
      </c>
      <c r="H67" s="39">
        <f t="shared" si="25"/>
        <v>405.34834623504571</v>
      </c>
      <c r="I67" s="39">
        <f t="shared" si="25"/>
        <v>304.01125967628423</v>
      </c>
      <c r="J67" s="39">
        <f t="shared" si="25"/>
        <v>304.01125967628423</v>
      </c>
      <c r="K67" s="39">
        <f t="shared" si="25"/>
        <v>506.68543279380697</v>
      </c>
    </row>
    <row r="68" spans="1:11" x14ac:dyDescent="0.2">
      <c r="A68" s="130"/>
      <c r="B68" s="106"/>
      <c r="C68" s="42" t="s">
        <v>41</v>
      </c>
      <c r="D68" s="39">
        <f t="shared" ref="D68:K68" si="26">D67+D66</f>
        <v>2280.0844475721315</v>
      </c>
      <c r="E68" s="39">
        <f t="shared" si="26"/>
        <v>1140.0422237860657</v>
      </c>
      <c r="F68" s="39">
        <f t="shared" si="26"/>
        <v>760.02814919071045</v>
      </c>
      <c r="G68" s="39">
        <f t="shared" si="26"/>
        <v>1140.0422237860657</v>
      </c>
      <c r="H68" s="39">
        <f t="shared" si="26"/>
        <v>608.02251935256857</v>
      </c>
      <c r="I68" s="39">
        <f t="shared" si="26"/>
        <v>456.01688951442634</v>
      </c>
      <c r="J68" s="39">
        <f t="shared" si="26"/>
        <v>456.01688951442634</v>
      </c>
      <c r="K68" s="39">
        <f t="shared" si="26"/>
        <v>760.02814919071045</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K115"/>
  <sheetViews>
    <sheetView topLeftCell="A4"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Liberia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124</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25.133205991756309</v>
      </c>
      <c r="F5" s="15">
        <f>E5*14</f>
        <v>351.86488388458832</v>
      </c>
      <c r="G5" s="16">
        <v>1</v>
      </c>
      <c r="H5" s="15">
        <f>F5*30</f>
        <v>10555.94651653765</v>
      </c>
      <c r="I5" s="17">
        <f>E26</f>
        <v>4222.3786066150587</v>
      </c>
      <c r="J5" s="18">
        <f>F26</f>
        <v>6333.567909922589</v>
      </c>
      <c r="K5" s="19"/>
    </row>
    <row r="6" spans="1:11" ht="13.2" x14ac:dyDescent="0.25">
      <c r="A6" s="151" t="s">
        <v>9</v>
      </c>
      <c r="B6" s="159">
        <f>D5*C6</f>
        <v>35.714285714285715</v>
      </c>
      <c r="C6" s="233">
        <f>B7/C7</f>
        <v>35.714285714285715</v>
      </c>
      <c r="D6" s="20" t="s">
        <v>10</v>
      </c>
      <c r="E6" s="21"/>
      <c r="F6" s="21"/>
      <c r="G6" s="22">
        <v>39706</v>
      </c>
      <c r="H6" s="23" t="s">
        <v>11</v>
      </c>
      <c r="I6" s="24" t="s">
        <v>12</v>
      </c>
      <c r="J6" s="24" t="s">
        <v>13</v>
      </c>
      <c r="K6" s="25"/>
    </row>
    <row r="7" spans="1:11" ht="14.4" x14ac:dyDescent="0.3">
      <c r="A7" s="162" t="s">
        <v>14</v>
      </c>
      <c r="B7" s="26">
        <v>500</v>
      </c>
      <c r="C7" s="27">
        <v>14</v>
      </c>
      <c r="D7"/>
      <c r="E7" s="28"/>
      <c r="F7"/>
      <c r="G7" s="29">
        <v>1.421</v>
      </c>
      <c r="H7"/>
      <c r="I7" s="30"/>
      <c r="J7"/>
      <c r="K7" s="31"/>
    </row>
    <row r="8" spans="1:11" ht="13.8" thickBot="1" x14ac:dyDescent="0.3">
      <c r="A8" s="150" t="s">
        <v>15</v>
      </c>
      <c r="B8" s="32">
        <f>B7*C8</f>
        <v>15000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25.133205991756309</v>
      </c>
      <c r="E10" s="39">
        <f>D10/100*40</f>
        <v>10.053282396702523</v>
      </c>
      <c r="F10" s="153">
        <f>D10/100*60</f>
        <v>15.079923595053785</v>
      </c>
      <c r="G10" s="155" t="s">
        <v>25</v>
      </c>
      <c r="H10" s="144">
        <f>E10/100*35</f>
        <v>3.5186488388458832</v>
      </c>
      <c r="I10" s="39">
        <f>E10/100*10</f>
        <v>1.0053282396702523</v>
      </c>
      <c r="J10" s="39">
        <f>E10/100*10</f>
        <v>1.0053282396702523</v>
      </c>
      <c r="K10" s="39">
        <f>E10/100*45</f>
        <v>4.5239770785161353</v>
      </c>
    </row>
    <row r="11" spans="1:11" x14ac:dyDescent="0.2">
      <c r="B11" s="19"/>
      <c r="C11" s="149" t="s">
        <v>26</v>
      </c>
      <c r="D11" s="144">
        <f>D10*2</f>
        <v>50.266411983512619</v>
      </c>
      <c r="E11" s="39">
        <f>E10*2</f>
        <v>20.106564793405045</v>
      </c>
      <c r="F11" s="153">
        <f>F10*2</f>
        <v>30.15984719010757</v>
      </c>
      <c r="G11" s="155" t="s">
        <v>26</v>
      </c>
      <c r="H11" s="144">
        <f>H10*2</f>
        <v>7.0372976776917664</v>
      </c>
      <c r="I11" s="39">
        <f>I10*2</f>
        <v>2.0106564793405046</v>
      </c>
      <c r="J11" s="39">
        <f>J10*2</f>
        <v>2.0106564793405046</v>
      </c>
      <c r="K11" s="39">
        <f>K10*2</f>
        <v>9.0479541570322706</v>
      </c>
    </row>
    <row r="12" spans="1:11" ht="14.4" x14ac:dyDescent="0.3">
      <c r="A12" s="145"/>
      <c r="B12" s="19"/>
      <c r="C12" s="149" t="s">
        <v>27</v>
      </c>
      <c r="D12" s="144">
        <f>D10*3</f>
        <v>75.399617975268924</v>
      </c>
      <c r="E12" s="39">
        <f>E10*3</f>
        <v>30.15984719010757</v>
      </c>
      <c r="F12" s="153">
        <f>F10*3</f>
        <v>45.239770785161355</v>
      </c>
      <c r="G12" s="155" t="s">
        <v>27</v>
      </c>
      <c r="H12" s="144">
        <f>H10*3</f>
        <v>10.555946516537649</v>
      </c>
      <c r="I12" s="39">
        <f>I10*3</f>
        <v>3.0159847190107572</v>
      </c>
      <c r="J12" s="39">
        <f>J10*3</f>
        <v>3.0159847190107572</v>
      </c>
      <c r="K12" s="39">
        <f>K10*3</f>
        <v>13.571931235548405</v>
      </c>
    </row>
    <row r="13" spans="1:11" x14ac:dyDescent="0.2">
      <c r="B13" s="19"/>
      <c r="C13" s="149" t="s">
        <v>28</v>
      </c>
      <c r="D13" s="144">
        <f>D10*6</f>
        <v>150.79923595053785</v>
      </c>
      <c r="E13" s="39">
        <f>E10*6</f>
        <v>60.31969438021514</v>
      </c>
      <c r="F13" s="153">
        <f>F10*6</f>
        <v>90.479541570322709</v>
      </c>
      <c r="G13" s="155" t="s">
        <v>28</v>
      </c>
      <c r="H13" s="144">
        <f>H10*6</f>
        <v>21.111893033075297</v>
      </c>
      <c r="I13" s="39">
        <f>I10*6</f>
        <v>6.0319694380215143</v>
      </c>
      <c r="J13" s="39">
        <f>J10*6</f>
        <v>6.0319694380215143</v>
      </c>
      <c r="K13" s="39">
        <f>K10*6</f>
        <v>27.14386247109681</v>
      </c>
    </row>
    <row r="14" spans="1:11" x14ac:dyDescent="0.2">
      <c r="A14" s="157"/>
      <c r="B14" s="147"/>
      <c r="C14" s="149" t="s">
        <v>29</v>
      </c>
      <c r="D14" s="144">
        <f>D10*12</f>
        <v>301.5984719010757</v>
      </c>
      <c r="E14" s="39">
        <f>E10*12</f>
        <v>120.63938876043028</v>
      </c>
      <c r="F14" s="153">
        <f>F10*12</f>
        <v>180.95908314064542</v>
      </c>
      <c r="G14" s="155" t="s">
        <v>29</v>
      </c>
      <c r="H14" s="144">
        <f>H10*12</f>
        <v>42.223786066150595</v>
      </c>
      <c r="I14" s="39">
        <f>I10*12</f>
        <v>12.063938876043029</v>
      </c>
      <c r="J14" s="39">
        <f>J10*12</f>
        <v>12.063938876043029</v>
      </c>
      <c r="K14" s="39">
        <f>K10*12</f>
        <v>54.28772494219362</v>
      </c>
    </row>
    <row r="15" spans="1:11" x14ac:dyDescent="0.2">
      <c r="A15" s="157"/>
      <c r="B15" s="158"/>
      <c r="C15" s="160" t="s">
        <v>30</v>
      </c>
      <c r="D15" s="156">
        <f>D10*14</f>
        <v>351.86488388458832</v>
      </c>
      <c r="E15" s="41">
        <f>E10*14</f>
        <v>140.74595355383531</v>
      </c>
      <c r="F15" s="141">
        <f>F10*14</f>
        <v>211.11893033075299</v>
      </c>
      <c r="G15" s="143" t="s">
        <v>30</v>
      </c>
      <c r="H15" s="156">
        <f>H10*14</f>
        <v>49.261083743842363</v>
      </c>
      <c r="I15" s="41">
        <f>I10*14</f>
        <v>14.074595355383533</v>
      </c>
      <c r="J15" s="41">
        <f>J10*14</f>
        <v>14.074595355383533</v>
      </c>
      <c r="K15" s="41">
        <f>K10*14</f>
        <v>63.335679099225892</v>
      </c>
    </row>
    <row r="16" spans="1:11" x14ac:dyDescent="0.2">
      <c r="A16" s="157"/>
      <c r="B16" s="146"/>
      <c r="C16" s="149" t="s">
        <v>31</v>
      </c>
      <c r="D16" s="144">
        <f>D15*2</f>
        <v>703.72976776917665</v>
      </c>
      <c r="E16" s="39">
        <f>E15*2</f>
        <v>281.49190710767061</v>
      </c>
      <c r="F16" s="153">
        <f>F15*2</f>
        <v>422.23786066150598</v>
      </c>
      <c r="G16" s="155" t="s">
        <v>31</v>
      </c>
      <c r="H16" s="144">
        <f>H15*2</f>
        <v>98.522167487684726</v>
      </c>
      <c r="I16" s="39">
        <f>I15*2</f>
        <v>28.149190710767066</v>
      </c>
      <c r="J16" s="39">
        <f>J15*2</f>
        <v>28.149190710767066</v>
      </c>
      <c r="K16" s="39">
        <f>K15*2</f>
        <v>126.67135819845178</v>
      </c>
    </row>
    <row r="17" spans="1:11" x14ac:dyDescent="0.2">
      <c r="B17" s="19"/>
      <c r="C17" s="149" t="s">
        <v>32</v>
      </c>
      <c r="D17" s="144">
        <f>D16+D15</f>
        <v>1055.5946516537649</v>
      </c>
      <c r="E17" s="39">
        <f>E16+E15</f>
        <v>422.23786066150592</v>
      </c>
      <c r="F17" s="153">
        <f>F16+F15</f>
        <v>633.35679099225899</v>
      </c>
      <c r="G17" s="155" t="s">
        <v>32</v>
      </c>
      <c r="H17" s="144">
        <f>H16+H15</f>
        <v>147.78325123152709</v>
      </c>
      <c r="I17" s="39">
        <f>I16+I15</f>
        <v>42.223786066150595</v>
      </c>
      <c r="J17" s="39">
        <f>J16+J15</f>
        <v>42.223786066150595</v>
      </c>
      <c r="K17" s="39">
        <f>K16+K15</f>
        <v>190.00703729767767</v>
      </c>
    </row>
    <row r="18" spans="1:11" x14ac:dyDescent="0.2">
      <c r="A18" s="138"/>
      <c r="B18" s="19"/>
      <c r="C18" s="149" t="s">
        <v>33</v>
      </c>
      <c r="D18" s="144">
        <f>D16*2</f>
        <v>1407.4595355383533</v>
      </c>
      <c r="E18" s="39">
        <f>E16+E16</f>
        <v>562.98381421534123</v>
      </c>
      <c r="F18" s="153">
        <f>F16+F16</f>
        <v>844.47572132301195</v>
      </c>
      <c r="G18" s="155" t="s">
        <v>33</v>
      </c>
      <c r="H18" s="144">
        <f>H16+H16</f>
        <v>197.04433497536945</v>
      </c>
      <c r="I18" s="39">
        <f>I16+I16</f>
        <v>56.298381421534131</v>
      </c>
      <c r="J18" s="39">
        <f>J16+J16</f>
        <v>56.298381421534131</v>
      </c>
      <c r="K18" s="39">
        <f>K16+K16</f>
        <v>253.34271639690357</v>
      </c>
    </row>
    <row r="19" spans="1:11" x14ac:dyDescent="0.2">
      <c r="A19" s="138"/>
      <c r="B19" s="19"/>
      <c r="C19" s="149" t="s">
        <v>34</v>
      </c>
      <c r="D19" s="144">
        <f>D17+D16</f>
        <v>1759.3244194229414</v>
      </c>
      <c r="E19" s="39">
        <f>E17+E16</f>
        <v>703.72976776917653</v>
      </c>
      <c r="F19" s="153">
        <f>F16+F17</f>
        <v>1055.5946516537649</v>
      </c>
      <c r="G19" s="155" t="s">
        <v>34</v>
      </c>
      <c r="H19" s="144">
        <f>H17+H16</f>
        <v>246.30541871921181</v>
      </c>
      <c r="I19" s="39">
        <f>I16+I17</f>
        <v>70.372976776917653</v>
      </c>
      <c r="J19" s="39">
        <f>J16+J17</f>
        <v>70.372976776917653</v>
      </c>
      <c r="K19" s="39">
        <f>K18+K15</f>
        <v>316.67839549612944</v>
      </c>
    </row>
    <row r="20" spans="1:11" x14ac:dyDescent="0.2">
      <c r="A20" s="138"/>
      <c r="B20" s="19"/>
      <c r="C20" s="149" t="s">
        <v>35</v>
      </c>
      <c r="D20" s="144">
        <f>D17*2</f>
        <v>2111.1893033075298</v>
      </c>
      <c r="E20" s="39">
        <f>E17+E17</f>
        <v>844.47572132301184</v>
      </c>
      <c r="F20" s="153">
        <f>F17+F17</f>
        <v>1266.713581984518</v>
      </c>
      <c r="G20" s="155" t="s">
        <v>35</v>
      </c>
      <c r="H20" s="144">
        <f>H17+H17</f>
        <v>295.56650246305418</v>
      </c>
      <c r="I20" s="39">
        <f>I17+I17</f>
        <v>84.44757213230119</v>
      </c>
      <c r="J20" s="39">
        <f>J17+J17</f>
        <v>84.44757213230119</v>
      </c>
      <c r="K20" s="39">
        <f>K19+K15</f>
        <v>380.01407459535534</v>
      </c>
    </row>
    <row r="21" spans="1:11" x14ac:dyDescent="0.2">
      <c r="A21" s="138"/>
      <c r="B21" s="19"/>
      <c r="C21" s="149" t="s">
        <v>36</v>
      </c>
      <c r="D21" s="144">
        <f>D18+D17</f>
        <v>2463.0541871921182</v>
      </c>
      <c r="E21" s="39">
        <f>E18+E17</f>
        <v>985.22167487684715</v>
      </c>
      <c r="F21" s="153">
        <f>F18+F17</f>
        <v>1477.8325123152708</v>
      </c>
      <c r="G21" s="155" t="s">
        <v>36</v>
      </c>
      <c r="H21" s="144">
        <f>H17+H18</f>
        <v>344.82758620689651</v>
      </c>
      <c r="I21" s="39">
        <f>I18+I17</f>
        <v>98.522167487684726</v>
      </c>
      <c r="J21" s="39">
        <f>J18+J17</f>
        <v>98.522167487684726</v>
      </c>
      <c r="K21" s="39">
        <f>K20+K15</f>
        <v>443.34975369458124</v>
      </c>
    </row>
    <row r="22" spans="1:11" x14ac:dyDescent="0.2">
      <c r="A22" s="138"/>
      <c r="B22" s="19"/>
      <c r="C22" s="149" t="s">
        <v>37</v>
      </c>
      <c r="D22" s="144">
        <f>D18+D18</f>
        <v>2814.9190710767066</v>
      </c>
      <c r="E22" s="39">
        <f>E18+E18</f>
        <v>1125.9676284306825</v>
      </c>
      <c r="F22" s="153">
        <f>F18+F18</f>
        <v>1688.9514426460239</v>
      </c>
      <c r="G22" s="155" t="s">
        <v>37</v>
      </c>
      <c r="H22" s="144">
        <f>H18+H18</f>
        <v>394.0886699507389</v>
      </c>
      <c r="I22" s="39">
        <f>I18+I18</f>
        <v>112.59676284306826</v>
      </c>
      <c r="J22" s="39">
        <f>J18+J18</f>
        <v>112.59676284306826</v>
      </c>
      <c r="K22" s="39">
        <f>K21+K15</f>
        <v>506.68543279380714</v>
      </c>
    </row>
    <row r="23" spans="1:11" x14ac:dyDescent="0.2">
      <c r="A23" s="138"/>
      <c r="B23" s="19"/>
      <c r="C23" s="149" t="s">
        <v>38</v>
      </c>
      <c r="D23" s="144">
        <f>D18+D19</f>
        <v>3166.7839549612945</v>
      </c>
      <c r="E23" s="39">
        <f>E19+E18</f>
        <v>1266.7135819845178</v>
      </c>
      <c r="F23" s="153">
        <f>F19+F18</f>
        <v>1900.070372976777</v>
      </c>
      <c r="G23" s="155" t="s">
        <v>38</v>
      </c>
      <c r="H23" s="144">
        <f>H18+H19</f>
        <v>443.3497536945813</v>
      </c>
      <c r="I23" s="39">
        <f>I19+I18</f>
        <v>126.67135819845178</v>
      </c>
      <c r="J23" s="39">
        <f>J19+J18</f>
        <v>126.67135819845178</v>
      </c>
      <c r="K23" s="39">
        <f>K22+K15</f>
        <v>570.02111189303298</v>
      </c>
    </row>
    <row r="24" spans="1:11" x14ac:dyDescent="0.2">
      <c r="A24" s="138"/>
      <c r="B24" s="19"/>
      <c r="C24" s="149" t="s">
        <v>39</v>
      </c>
      <c r="D24" s="144">
        <f>D15*10</f>
        <v>3518.6488388458833</v>
      </c>
      <c r="E24" s="39">
        <f>E19+E19</f>
        <v>1407.4595355383531</v>
      </c>
      <c r="F24" s="153">
        <f>F19+F19</f>
        <v>2111.1893033075298</v>
      </c>
      <c r="G24" s="155" t="s">
        <v>39</v>
      </c>
      <c r="H24" s="144">
        <f>H19+H19</f>
        <v>492.61083743842363</v>
      </c>
      <c r="I24" s="39">
        <f>I19+I19</f>
        <v>140.74595355383531</v>
      </c>
      <c r="J24" s="39">
        <f>J19+J19</f>
        <v>140.74595355383531</v>
      </c>
      <c r="K24" s="39">
        <f>K23+K15</f>
        <v>633.35679099225888</v>
      </c>
    </row>
    <row r="25" spans="1:11" x14ac:dyDescent="0.2">
      <c r="A25" s="138"/>
      <c r="B25" s="19"/>
      <c r="C25" s="149" t="s">
        <v>40</v>
      </c>
      <c r="D25" s="144">
        <f>D24*2</f>
        <v>7037.2976776917667</v>
      </c>
      <c r="E25" s="39">
        <f>E24*2</f>
        <v>2814.9190710767061</v>
      </c>
      <c r="F25" s="153">
        <f>F24*2</f>
        <v>4222.3786066150597</v>
      </c>
      <c r="G25" s="155" t="s">
        <v>40</v>
      </c>
      <c r="H25" s="144">
        <f>H24*2</f>
        <v>985.22167487684726</v>
      </c>
      <c r="I25" s="39">
        <f>I24*2</f>
        <v>281.49190710767061</v>
      </c>
      <c r="J25" s="39">
        <f>J24*2</f>
        <v>281.49190710767061</v>
      </c>
      <c r="K25" s="39">
        <f>K24*2</f>
        <v>1266.7135819845178</v>
      </c>
    </row>
    <row r="26" spans="1:11" ht="10.8" thickBot="1" x14ac:dyDescent="0.25">
      <c r="A26" s="138"/>
      <c r="B26" s="25"/>
      <c r="C26" s="148" t="s">
        <v>41</v>
      </c>
      <c r="D26" s="144">
        <f>D25+D24</f>
        <v>10555.94651653765</v>
      </c>
      <c r="E26" s="39">
        <f>E25+E24</f>
        <v>4222.3786066150587</v>
      </c>
      <c r="F26" s="153">
        <f>F25+F24</f>
        <v>6333.567909922589</v>
      </c>
      <c r="G26" s="154" t="s">
        <v>41</v>
      </c>
      <c r="H26" s="144">
        <f>H25+H24</f>
        <v>1477.8325123152708</v>
      </c>
      <c r="I26" s="39">
        <f>I25+I24</f>
        <v>422.23786066150592</v>
      </c>
      <c r="J26" s="39">
        <f>J25+J24</f>
        <v>422.23786066150592</v>
      </c>
      <c r="K26" s="39">
        <f>K25+K24</f>
        <v>1900.0703729767765</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10555.94651653765</v>
      </c>
      <c r="D29" s="51">
        <f>C29/100*4</f>
        <v>422.23786066150598</v>
      </c>
      <c r="E29" s="51">
        <f>C29/100*5</f>
        <v>527.79732582688246</v>
      </c>
      <c r="F29" s="51">
        <f>C29/100*6</f>
        <v>633.35679099225899</v>
      </c>
      <c r="G29" s="51">
        <f>C29/100*7</f>
        <v>738.91625615763542</v>
      </c>
      <c r="H29" s="51">
        <f>C29/100*8</f>
        <v>844.47572132301195</v>
      </c>
      <c r="I29" s="51">
        <f>C29/100*9</f>
        <v>950.03518648838849</v>
      </c>
      <c r="J29" s="51">
        <f>C29/100*10</f>
        <v>1055.5946516537649</v>
      </c>
      <c r="K29" s="52"/>
    </row>
    <row r="30" spans="1:11" x14ac:dyDescent="0.2">
      <c r="A30" s="19"/>
      <c r="B30" s="53" t="s">
        <v>45</v>
      </c>
      <c r="C30" s="54" t="s">
        <v>46</v>
      </c>
      <c r="D30" s="55">
        <f>D15</f>
        <v>351.86488388458832</v>
      </c>
      <c r="E30" s="55">
        <f>D15</f>
        <v>351.86488388458832</v>
      </c>
      <c r="F30" s="55">
        <f>D15</f>
        <v>351.86488388458832</v>
      </c>
      <c r="G30" s="55">
        <f>D15</f>
        <v>351.86488388458832</v>
      </c>
      <c r="H30" s="55">
        <f>D15</f>
        <v>351.86488388458832</v>
      </c>
      <c r="I30" s="55">
        <f>D15</f>
        <v>351.86488388458832</v>
      </c>
      <c r="J30" s="55">
        <f>D15</f>
        <v>351.86488388458832</v>
      </c>
      <c r="K30" s="52"/>
    </row>
    <row r="31" spans="1:11" x14ac:dyDescent="0.2">
      <c r="A31" s="19"/>
      <c r="B31" s="53" t="s">
        <v>47</v>
      </c>
      <c r="C31" s="56" t="s">
        <v>48</v>
      </c>
      <c r="D31" s="51">
        <f t="shared" ref="D31:J31" si="0">D29-D30</f>
        <v>70.372976776917653</v>
      </c>
      <c r="E31" s="51">
        <f t="shared" si="0"/>
        <v>175.93244194229413</v>
      </c>
      <c r="F31" s="51">
        <f t="shared" si="0"/>
        <v>281.49190710767067</v>
      </c>
      <c r="G31" s="51">
        <f t="shared" si="0"/>
        <v>387.05137227304709</v>
      </c>
      <c r="H31" s="51">
        <f t="shared" si="0"/>
        <v>492.61083743842363</v>
      </c>
      <c r="I31" s="51">
        <f t="shared" si="0"/>
        <v>598.17030260380011</v>
      </c>
      <c r="J31" s="51">
        <f t="shared" si="0"/>
        <v>703.72976776917653</v>
      </c>
      <c r="K31" s="52"/>
    </row>
    <row r="32" spans="1:11" ht="10.8" thickBot="1" x14ac:dyDescent="0.25">
      <c r="A32" s="19"/>
      <c r="B32" s="57"/>
      <c r="C32" s="453" t="s">
        <v>161</v>
      </c>
      <c r="D32" s="58">
        <f t="shared" ref="D32:J32" si="1">D31/100*10</f>
        <v>7.0372976776917646</v>
      </c>
      <c r="E32" s="58">
        <f t="shared" si="1"/>
        <v>17.593244194229413</v>
      </c>
      <c r="F32" s="58">
        <f t="shared" si="1"/>
        <v>28.149190710767069</v>
      </c>
      <c r="G32" s="58">
        <f t="shared" si="1"/>
        <v>38.705137227304711</v>
      </c>
      <c r="H32" s="58">
        <f t="shared" si="1"/>
        <v>49.261083743842363</v>
      </c>
      <c r="I32" s="58">
        <f t="shared" si="1"/>
        <v>59.817030260380015</v>
      </c>
      <c r="J32" s="58">
        <f t="shared" si="1"/>
        <v>70.372976776917653</v>
      </c>
      <c r="K32" s="59"/>
    </row>
    <row r="33" spans="1:11" x14ac:dyDescent="0.2">
      <c r="A33" s="19"/>
      <c r="B33" s="60" t="s">
        <v>50</v>
      </c>
      <c r="C33" s="61" t="s">
        <v>51</v>
      </c>
      <c r="D33" s="62">
        <f t="shared" ref="D33:J36" si="2">D29*30</f>
        <v>12667.13581984518</v>
      </c>
      <c r="E33" s="62">
        <f t="shared" si="2"/>
        <v>15833.919774806474</v>
      </c>
      <c r="F33" s="62">
        <f t="shared" si="2"/>
        <v>19000.703729767771</v>
      </c>
      <c r="G33" s="62">
        <f t="shared" si="2"/>
        <v>22167.487684729062</v>
      </c>
      <c r="H33" s="62">
        <f t="shared" si="2"/>
        <v>25334.27163969036</v>
      </c>
      <c r="I33" s="62">
        <f t="shared" si="2"/>
        <v>28501.055594651654</v>
      </c>
      <c r="J33" s="63">
        <f t="shared" si="2"/>
        <v>31667.839549612949</v>
      </c>
      <c r="K33" s="64"/>
    </row>
    <row r="34" spans="1:11" x14ac:dyDescent="0.2">
      <c r="A34" s="19"/>
      <c r="B34" s="65" t="s">
        <v>50</v>
      </c>
      <c r="C34" s="66" t="s">
        <v>52</v>
      </c>
      <c r="D34" s="67">
        <f t="shared" si="2"/>
        <v>10555.94651653765</v>
      </c>
      <c r="E34" s="67">
        <f t="shared" si="2"/>
        <v>10555.94651653765</v>
      </c>
      <c r="F34" s="67">
        <f t="shared" si="2"/>
        <v>10555.94651653765</v>
      </c>
      <c r="G34" s="67">
        <f t="shared" si="2"/>
        <v>10555.94651653765</v>
      </c>
      <c r="H34" s="67">
        <f t="shared" si="2"/>
        <v>10555.94651653765</v>
      </c>
      <c r="I34" s="67">
        <f t="shared" si="2"/>
        <v>10555.94651653765</v>
      </c>
      <c r="J34" s="68">
        <f t="shared" si="2"/>
        <v>10555.94651653765</v>
      </c>
      <c r="K34" s="69"/>
    </row>
    <row r="35" spans="1:11" x14ac:dyDescent="0.2">
      <c r="A35" s="19"/>
      <c r="B35" s="70" t="s">
        <v>50</v>
      </c>
      <c r="C35" s="71" t="s">
        <v>53</v>
      </c>
      <c r="D35" s="72">
        <f t="shared" si="2"/>
        <v>2111.1893033075294</v>
      </c>
      <c r="E35" s="72">
        <f t="shared" si="2"/>
        <v>5277.9732582688239</v>
      </c>
      <c r="F35" s="72">
        <f t="shared" si="2"/>
        <v>8444.7572132301193</v>
      </c>
      <c r="G35" s="72">
        <f t="shared" si="2"/>
        <v>11611.541168191412</v>
      </c>
      <c r="H35" s="72">
        <f t="shared" si="2"/>
        <v>14778.325123152708</v>
      </c>
      <c r="I35" s="72">
        <f t="shared" si="2"/>
        <v>17945.109078114005</v>
      </c>
      <c r="J35" s="73">
        <f t="shared" si="2"/>
        <v>21111.893033075296</v>
      </c>
      <c r="K35" s="74"/>
    </row>
    <row r="36" spans="1:11" ht="10.8" thickBot="1" x14ac:dyDescent="0.25">
      <c r="A36" s="19"/>
      <c r="B36" s="75" t="s">
        <v>50</v>
      </c>
      <c r="C36" s="76" t="s">
        <v>49</v>
      </c>
      <c r="D36" s="77">
        <f t="shared" si="2"/>
        <v>211.11893033075293</v>
      </c>
      <c r="E36" s="77">
        <f t="shared" si="2"/>
        <v>527.79732582688234</v>
      </c>
      <c r="F36" s="77">
        <f t="shared" si="2"/>
        <v>844.47572132301207</v>
      </c>
      <c r="G36" s="77">
        <f t="shared" si="2"/>
        <v>1161.1541168191413</v>
      </c>
      <c r="H36" s="77">
        <f t="shared" si="2"/>
        <v>1477.8325123152708</v>
      </c>
      <c r="I36" s="77">
        <f t="shared" si="2"/>
        <v>1794.5109078114006</v>
      </c>
      <c r="J36" s="77">
        <f t="shared" si="2"/>
        <v>2111.1893033075294</v>
      </c>
      <c r="K36" s="78"/>
    </row>
    <row r="37" spans="1:11" x14ac:dyDescent="0.2">
      <c r="A37" s="6"/>
      <c r="B37" s="79"/>
      <c r="C37" s="80" t="s">
        <v>54</v>
      </c>
      <c r="D37" s="81">
        <f t="shared" ref="D37:J37" si="3">D31</f>
        <v>70.372976776917653</v>
      </c>
      <c r="E37" s="81">
        <f t="shared" si="3"/>
        <v>175.93244194229413</v>
      </c>
      <c r="F37" s="81">
        <f t="shared" si="3"/>
        <v>281.49190710767067</v>
      </c>
      <c r="G37" s="81">
        <f t="shared" si="3"/>
        <v>387.05137227304709</v>
      </c>
      <c r="H37" s="81">
        <f t="shared" si="3"/>
        <v>492.61083743842363</v>
      </c>
      <c r="I37" s="81">
        <f t="shared" si="3"/>
        <v>598.17030260380011</v>
      </c>
      <c r="J37" s="81">
        <f t="shared" si="3"/>
        <v>703.72976776917653</v>
      </c>
      <c r="K37" s="82"/>
    </row>
    <row r="38" spans="1:11" ht="11.4" x14ac:dyDescent="0.2">
      <c r="A38" s="11"/>
      <c r="B38" s="83"/>
      <c r="C38" s="84" t="s">
        <v>55</v>
      </c>
      <c r="D38" s="85">
        <f t="shared" ref="D38:J38" si="4">D37/100*20</f>
        <v>14.074595355383529</v>
      </c>
      <c r="E38" s="86">
        <f t="shared" si="4"/>
        <v>35.186488388458827</v>
      </c>
      <c r="F38" s="86">
        <f t="shared" si="4"/>
        <v>56.298381421534138</v>
      </c>
      <c r="G38" s="86">
        <f t="shared" si="4"/>
        <v>77.410274454609421</v>
      </c>
      <c r="H38" s="86">
        <f t="shared" si="4"/>
        <v>98.522167487684726</v>
      </c>
      <c r="I38" s="86">
        <f t="shared" si="4"/>
        <v>119.63406052076003</v>
      </c>
      <c r="J38" s="86">
        <f t="shared" si="4"/>
        <v>140.74595355383531</v>
      </c>
      <c r="K38" s="82"/>
    </row>
    <row r="39" spans="1:11" ht="13.2" x14ac:dyDescent="0.25">
      <c r="A39" s="19"/>
      <c r="B39" s="87"/>
      <c r="C39" s="88" t="s">
        <v>56</v>
      </c>
      <c r="D39" s="85">
        <f t="shared" ref="D39:J39" si="5">D37/100*40</f>
        <v>28.149190710767058</v>
      </c>
      <c r="E39" s="86">
        <f t="shared" si="5"/>
        <v>70.372976776917653</v>
      </c>
      <c r="F39" s="86">
        <f t="shared" si="5"/>
        <v>112.59676284306828</v>
      </c>
      <c r="G39" s="86">
        <f t="shared" si="5"/>
        <v>154.82054890921884</v>
      </c>
      <c r="H39" s="86">
        <f t="shared" si="5"/>
        <v>197.04433497536945</v>
      </c>
      <c r="I39" s="86">
        <f t="shared" si="5"/>
        <v>239.26812104152006</v>
      </c>
      <c r="J39" s="86">
        <f t="shared" si="5"/>
        <v>281.49190710767061</v>
      </c>
      <c r="K39" s="82"/>
    </row>
    <row r="40" spans="1:11" ht="11.4" x14ac:dyDescent="0.2">
      <c r="A40" s="19"/>
      <c r="B40" s="89"/>
      <c r="C40" s="84" t="s">
        <v>57</v>
      </c>
      <c r="D40" s="85">
        <f t="shared" ref="D40:J40" si="6">D37/100*40</f>
        <v>28.149190710767058</v>
      </c>
      <c r="E40" s="86">
        <f t="shared" si="6"/>
        <v>70.372976776917653</v>
      </c>
      <c r="F40" s="86">
        <f t="shared" si="6"/>
        <v>112.59676284306828</v>
      </c>
      <c r="G40" s="86">
        <f t="shared" si="6"/>
        <v>154.82054890921884</v>
      </c>
      <c r="H40" s="86">
        <f t="shared" si="6"/>
        <v>197.04433497536945</v>
      </c>
      <c r="I40" s="86">
        <f t="shared" si="6"/>
        <v>239.26812104152006</v>
      </c>
      <c r="J40" s="86">
        <f t="shared" si="6"/>
        <v>281.49190710767061</v>
      </c>
      <c r="K40" s="82"/>
    </row>
    <row r="41" spans="1:11" s="96" customFormat="1" ht="11.4" x14ac:dyDescent="0.2">
      <c r="A41" s="90"/>
      <c r="B41" s="91"/>
      <c r="C41" s="92" t="s">
        <v>58</v>
      </c>
      <c r="D41" s="93">
        <f>D37/100*4</f>
        <v>2.814919071076706</v>
      </c>
      <c r="E41" s="94">
        <f>E37/100*5</f>
        <v>8.7966220971147067</v>
      </c>
      <c r="F41" s="94">
        <f>F37/100*6</f>
        <v>16.889514426460241</v>
      </c>
      <c r="G41" s="94">
        <f>F37/100*7</f>
        <v>19.704433497536947</v>
      </c>
      <c r="H41" s="94">
        <f>F37/100*8</f>
        <v>22.519352568613655</v>
      </c>
      <c r="I41" s="94">
        <f>F37/100*9</f>
        <v>25.334271639690364</v>
      </c>
      <c r="J41" s="94">
        <f>F37/100*10</f>
        <v>28.149190710767069</v>
      </c>
      <c r="K41" s="95"/>
    </row>
    <row r="42" spans="1:11" ht="11.4" x14ac:dyDescent="0.2">
      <c r="A42" s="19"/>
      <c r="B42" s="89"/>
      <c r="C42" s="97" t="s">
        <v>59</v>
      </c>
      <c r="D42" s="98">
        <f t="shared" ref="D42:J42" si="7">D37+D41</f>
        <v>73.187895847994355</v>
      </c>
      <c r="E42" s="99">
        <f t="shared" si="7"/>
        <v>184.72906403940885</v>
      </c>
      <c r="F42" s="99">
        <f t="shared" si="7"/>
        <v>298.38142153413094</v>
      </c>
      <c r="G42" s="99">
        <f t="shared" si="7"/>
        <v>406.75580577058406</v>
      </c>
      <c r="H42" s="99">
        <f t="shared" si="7"/>
        <v>515.1301900070373</v>
      </c>
      <c r="I42" s="99">
        <f t="shared" si="7"/>
        <v>623.50457424349042</v>
      </c>
      <c r="J42" s="99">
        <f t="shared" si="7"/>
        <v>731.87895847994355</v>
      </c>
      <c r="K42" s="100"/>
    </row>
    <row r="43" spans="1:11" ht="11.4" x14ac:dyDescent="0.2">
      <c r="A43" s="19"/>
      <c r="B43" s="101"/>
      <c r="C43" s="102" t="s">
        <v>60</v>
      </c>
      <c r="D43" s="103">
        <f>D35*D28</f>
        <v>84.447572132301175</v>
      </c>
      <c r="E43" s="103">
        <f t="shared" ref="E43:J43" si="8">E35*E28</f>
        <v>263.89866291344123</v>
      </c>
      <c r="F43" s="103">
        <f t="shared" si="8"/>
        <v>506.68543279380714</v>
      </c>
      <c r="G43" s="103">
        <f t="shared" si="8"/>
        <v>812.80788177339889</v>
      </c>
      <c r="H43" s="103">
        <f t="shared" si="8"/>
        <v>1182.2660098522167</v>
      </c>
      <c r="I43" s="103">
        <f t="shared" si="8"/>
        <v>1615.0598170302603</v>
      </c>
      <c r="J43" s="103">
        <f t="shared" si="8"/>
        <v>2111.1893033075298</v>
      </c>
      <c r="K43" s="104"/>
    </row>
    <row r="44" spans="1:11" ht="11.4" x14ac:dyDescent="0.2">
      <c r="A44" s="19"/>
      <c r="B44" s="101"/>
      <c r="C44" s="102" t="s">
        <v>61</v>
      </c>
      <c r="D44" s="105">
        <f>D35+D43</f>
        <v>2195.6368754398304</v>
      </c>
      <c r="E44" s="105">
        <f t="shared" ref="E44:J44" si="9">E35+E43</f>
        <v>5541.8719211822654</v>
      </c>
      <c r="F44" s="105">
        <f t="shared" si="9"/>
        <v>8951.4426460239265</v>
      </c>
      <c r="G44" s="105">
        <f t="shared" si="9"/>
        <v>12424.349049964811</v>
      </c>
      <c r="H44" s="105">
        <f t="shared" si="9"/>
        <v>15960.591133004926</v>
      </c>
      <c r="I44" s="105">
        <f t="shared" si="9"/>
        <v>19560.168895144267</v>
      </c>
      <c r="J44" s="105">
        <f t="shared" si="9"/>
        <v>23223.082336382824</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25.133205991756309</v>
      </c>
      <c r="F46" s="114">
        <f>E46*C7</f>
        <v>351.86488388458832</v>
      </c>
      <c r="G46" s="115"/>
      <c r="H46" s="114">
        <f>F46*C8</f>
        <v>10555.94651653765</v>
      </c>
      <c r="I46" s="116">
        <f>E26</f>
        <v>4222.3786066150587</v>
      </c>
      <c r="J46" s="117">
        <f>F26</f>
        <v>6333.567909922589</v>
      </c>
      <c r="K46" s="19"/>
    </row>
    <row r="47" spans="1:11" ht="13.8" thickBot="1" x14ac:dyDescent="0.3">
      <c r="A47" s="118" t="str">
        <f t="shared" ref="A47:B49" si="10">A6</f>
        <v>Per Month /US$</v>
      </c>
      <c r="B47" s="119">
        <f t="shared" si="10"/>
        <v>35.714285714285715</v>
      </c>
      <c r="C47" s="27">
        <v>1</v>
      </c>
      <c r="D47" s="120"/>
      <c r="E47" s="121"/>
      <c r="F47" s="121"/>
      <c r="G47" s="122"/>
      <c r="H47" s="123" t="s">
        <v>11</v>
      </c>
      <c r="I47" s="124" t="s">
        <v>20</v>
      </c>
      <c r="J47" s="124" t="s">
        <v>13</v>
      </c>
      <c r="K47" s="25"/>
    </row>
    <row r="48" spans="1:11" ht="13.8" thickBot="1" x14ac:dyDescent="0.3">
      <c r="A48" s="118" t="str">
        <f t="shared" si="10"/>
        <v>Per Year /US$</v>
      </c>
      <c r="B48" s="119">
        <f t="shared" si="10"/>
        <v>500</v>
      </c>
      <c r="C48" s="27">
        <v>14</v>
      </c>
      <c r="D48" s="125"/>
      <c r="E48" s="126"/>
      <c r="F48" s="126"/>
      <c r="G48" s="126"/>
      <c r="H48" s="127"/>
      <c r="I48" s="127"/>
      <c r="J48" s="127"/>
      <c r="K48" s="44"/>
    </row>
    <row r="49" spans="1:11" ht="13.8" thickBot="1" x14ac:dyDescent="0.3">
      <c r="A49" s="118" t="str">
        <f t="shared" si="10"/>
        <v>Per 30 Years /US$</v>
      </c>
      <c r="B49" s="119">
        <f t="shared" si="10"/>
        <v>15000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15.079923595053785</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4.5239770785161353</v>
      </c>
      <c r="E52" s="39">
        <f>F10/100*15</f>
        <v>2.2619885392580676</v>
      </c>
      <c r="F52" s="39">
        <f>F10/100*10</f>
        <v>1.5079923595053786</v>
      </c>
      <c r="G52" s="39">
        <f>F10/100*15</f>
        <v>2.2619885392580676</v>
      </c>
      <c r="H52" s="39">
        <f>F10/100*8</f>
        <v>1.2063938876043028</v>
      </c>
      <c r="I52" s="39">
        <f>F10/100*6</f>
        <v>0.90479541570322708</v>
      </c>
      <c r="J52" s="39">
        <f>F10/100*6</f>
        <v>0.90479541570322708</v>
      </c>
      <c r="K52" s="39">
        <f>F10/100*10</f>
        <v>1.5079923595053786</v>
      </c>
    </row>
    <row r="53" spans="1:11" x14ac:dyDescent="0.2">
      <c r="A53" s="138"/>
      <c r="B53" s="139"/>
      <c r="C53" s="38" t="s">
        <v>26</v>
      </c>
      <c r="D53" s="39">
        <f t="shared" ref="D53:K53" si="11">D52*2</f>
        <v>9.0479541570322706</v>
      </c>
      <c r="E53" s="39">
        <f t="shared" si="11"/>
        <v>4.5239770785161353</v>
      </c>
      <c r="F53" s="39">
        <f t="shared" si="11"/>
        <v>3.0159847190107572</v>
      </c>
      <c r="G53" s="39">
        <f t="shared" si="11"/>
        <v>4.5239770785161353</v>
      </c>
      <c r="H53" s="39">
        <f t="shared" si="11"/>
        <v>2.4127877752086055</v>
      </c>
      <c r="I53" s="39">
        <f t="shared" si="11"/>
        <v>1.8095908314064542</v>
      </c>
      <c r="J53" s="39">
        <f t="shared" si="11"/>
        <v>1.8095908314064542</v>
      </c>
      <c r="K53" s="39">
        <f t="shared" si="11"/>
        <v>3.0159847190107572</v>
      </c>
    </row>
    <row r="54" spans="1:11" x14ac:dyDescent="0.2">
      <c r="A54" s="138"/>
      <c r="B54" s="139"/>
      <c r="C54" s="38" t="s">
        <v>27</v>
      </c>
      <c r="D54" s="39">
        <f t="shared" ref="D54:K54" si="12">D52*3</f>
        <v>13.571931235548405</v>
      </c>
      <c r="E54" s="39">
        <f t="shared" si="12"/>
        <v>6.7859656177742025</v>
      </c>
      <c r="F54" s="39">
        <f t="shared" si="12"/>
        <v>4.5239770785161362</v>
      </c>
      <c r="G54" s="39">
        <f t="shared" si="12"/>
        <v>6.7859656177742025</v>
      </c>
      <c r="H54" s="39">
        <f t="shared" si="12"/>
        <v>3.6191816628129083</v>
      </c>
      <c r="I54" s="39">
        <f t="shared" si="12"/>
        <v>2.7143862471096813</v>
      </c>
      <c r="J54" s="39">
        <f t="shared" si="12"/>
        <v>2.7143862471096813</v>
      </c>
      <c r="K54" s="39">
        <f t="shared" si="12"/>
        <v>4.5239770785161362</v>
      </c>
    </row>
    <row r="55" spans="1:11" x14ac:dyDescent="0.2">
      <c r="A55" s="138"/>
      <c r="B55" s="139"/>
      <c r="C55" s="38" t="s">
        <v>28</v>
      </c>
      <c r="D55" s="39">
        <f t="shared" ref="D55:K55" si="13">D52*6</f>
        <v>27.14386247109681</v>
      </c>
      <c r="E55" s="39">
        <f t="shared" si="13"/>
        <v>13.571931235548405</v>
      </c>
      <c r="F55" s="39">
        <f t="shared" si="13"/>
        <v>9.0479541570322723</v>
      </c>
      <c r="G55" s="39">
        <f t="shared" si="13"/>
        <v>13.571931235548405</v>
      </c>
      <c r="H55" s="39">
        <f t="shared" si="13"/>
        <v>7.2383633256258166</v>
      </c>
      <c r="I55" s="39">
        <f t="shared" si="13"/>
        <v>5.4287724942193627</v>
      </c>
      <c r="J55" s="39">
        <f t="shared" si="13"/>
        <v>5.4287724942193627</v>
      </c>
      <c r="K55" s="39">
        <f t="shared" si="13"/>
        <v>9.0479541570322723</v>
      </c>
    </row>
    <row r="56" spans="1:11" x14ac:dyDescent="0.2">
      <c r="A56" s="138"/>
      <c r="B56" s="139"/>
      <c r="C56" s="38" t="s">
        <v>29</v>
      </c>
      <c r="D56" s="39">
        <f t="shared" ref="D56:K56" si="14">D52*12</f>
        <v>54.28772494219362</v>
      </c>
      <c r="E56" s="39">
        <f t="shared" si="14"/>
        <v>27.14386247109681</v>
      </c>
      <c r="F56" s="39">
        <f t="shared" si="14"/>
        <v>18.095908314064545</v>
      </c>
      <c r="G56" s="39">
        <f t="shared" si="14"/>
        <v>27.14386247109681</v>
      </c>
      <c r="H56" s="39">
        <f t="shared" si="14"/>
        <v>14.476726651251633</v>
      </c>
      <c r="I56" s="39">
        <f t="shared" si="14"/>
        <v>10.857544988438725</v>
      </c>
      <c r="J56" s="39">
        <f t="shared" si="14"/>
        <v>10.857544988438725</v>
      </c>
      <c r="K56" s="39">
        <f t="shared" si="14"/>
        <v>18.095908314064545</v>
      </c>
    </row>
    <row r="57" spans="1:11" x14ac:dyDescent="0.2">
      <c r="A57" s="138"/>
      <c r="B57" s="139"/>
      <c r="C57" s="40" t="s">
        <v>30</v>
      </c>
      <c r="D57" s="140">
        <f t="shared" ref="D57:K57" si="15">D52*14</f>
        <v>63.335679099225892</v>
      </c>
      <c r="E57" s="140">
        <f t="shared" si="15"/>
        <v>31.667839549612946</v>
      </c>
      <c r="F57" s="140">
        <f t="shared" si="15"/>
        <v>21.111893033075301</v>
      </c>
      <c r="G57" s="140">
        <f t="shared" si="15"/>
        <v>31.667839549612946</v>
      </c>
      <c r="H57" s="140">
        <f t="shared" si="15"/>
        <v>16.889514426460238</v>
      </c>
      <c r="I57" s="140">
        <f t="shared" si="15"/>
        <v>12.667135819845178</v>
      </c>
      <c r="J57" s="140">
        <f t="shared" si="15"/>
        <v>12.667135819845178</v>
      </c>
      <c r="K57" s="140">
        <f t="shared" si="15"/>
        <v>21.111893033075301</v>
      </c>
    </row>
    <row r="58" spans="1:11" x14ac:dyDescent="0.2">
      <c r="A58" s="138"/>
      <c r="B58" s="139"/>
      <c r="C58" s="38" t="s">
        <v>31</v>
      </c>
      <c r="D58" s="39">
        <f t="shared" ref="D58:K58" si="16">D57*2</f>
        <v>126.67135819845178</v>
      </c>
      <c r="E58" s="39">
        <f t="shared" si="16"/>
        <v>63.335679099225892</v>
      </c>
      <c r="F58" s="39">
        <f t="shared" si="16"/>
        <v>42.223786066150602</v>
      </c>
      <c r="G58" s="39">
        <f t="shared" si="16"/>
        <v>63.335679099225892</v>
      </c>
      <c r="H58" s="39">
        <f t="shared" si="16"/>
        <v>33.779028852920476</v>
      </c>
      <c r="I58" s="39">
        <f t="shared" si="16"/>
        <v>25.334271639690357</v>
      </c>
      <c r="J58" s="39">
        <f t="shared" si="16"/>
        <v>25.334271639690357</v>
      </c>
      <c r="K58" s="39">
        <f t="shared" si="16"/>
        <v>42.223786066150602</v>
      </c>
    </row>
    <row r="59" spans="1:11" x14ac:dyDescent="0.2">
      <c r="A59" s="138"/>
      <c r="B59" s="139"/>
      <c r="C59" s="38" t="s">
        <v>32</v>
      </c>
      <c r="D59" s="39">
        <f t="shared" ref="D59:K59" si="17">D58+D57</f>
        <v>190.00703729767767</v>
      </c>
      <c r="E59" s="39">
        <f t="shared" si="17"/>
        <v>95.003518648838835</v>
      </c>
      <c r="F59" s="39">
        <f t="shared" si="17"/>
        <v>63.335679099225899</v>
      </c>
      <c r="G59" s="39">
        <f t="shared" si="17"/>
        <v>95.003518648838835</v>
      </c>
      <c r="H59" s="39">
        <f t="shared" si="17"/>
        <v>50.668543279380714</v>
      </c>
      <c r="I59" s="39">
        <f t="shared" si="17"/>
        <v>38.001407459535535</v>
      </c>
      <c r="J59" s="39">
        <f t="shared" si="17"/>
        <v>38.001407459535535</v>
      </c>
      <c r="K59" s="39">
        <f t="shared" si="17"/>
        <v>63.335679099225899</v>
      </c>
    </row>
    <row r="60" spans="1:11" x14ac:dyDescent="0.2">
      <c r="A60" s="138"/>
      <c r="B60" s="139"/>
      <c r="C60" s="38" t="s">
        <v>33</v>
      </c>
      <c r="D60" s="39">
        <f>D58+D58</f>
        <v>253.34271639690357</v>
      </c>
      <c r="E60" s="39">
        <f t="shared" ref="E60:K60" si="18">E59+E57</f>
        <v>126.67135819845178</v>
      </c>
      <c r="F60" s="39">
        <f t="shared" si="18"/>
        <v>84.447572132301204</v>
      </c>
      <c r="G60" s="39">
        <f t="shared" si="18"/>
        <v>126.67135819845178</v>
      </c>
      <c r="H60" s="39">
        <f t="shared" si="18"/>
        <v>67.558057705840952</v>
      </c>
      <c r="I60" s="39">
        <f t="shared" si="18"/>
        <v>50.668543279380714</v>
      </c>
      <c r="J60" s="39">
        <f t="shared" si="18"/>
        <v>50.668543279380714</v>
      </c>
      <c r="K60" s="39">
        <f t="shared" si="18"/>
        <v>84.447572132301204</v>
      </c>
    </row>
    <row r="61" spans="1:11" x14ac:dyDescent="0.2">
      <c r="A61" s="138"/>
      <c r="B61" s="139"/>
      <c r="C61" s="38" t="s">
        <v>34</v>
      </c>
      <c r="D61" s="39">
        <f>D59+D58</f>
        <v>316.67839549612944</v>
      </c>
      <c r="E61" s="39">
        <f t="shared" ref="E61:K61" si="19">E60+E57</f>
        <v>158.33919774806472</v>
      </c>
      <c r="F61" s="39">
        <f t="shared" si="19"/>
        <v>105.55946516537651</v>
      </c>
      <c r="G61" s="39">
        <f t="shared" si="19"/>
        <v>158.33919774806472</v>
      </c>
      <c r="H61" s="39">
        <f t="shared" si="19"/>
        <v>84.44757213230119</v>
      </c>
      <c r="I61" s="39">
        <f t="shared" si="19"/>
        <v>63.335679099225892</v>
      </c>
      <c r="J61" s="39">
        <f t="shared" si="19"/>
        <v>63.335679099225892</v>
      </c>
      <c r="K61" s="39">
        <f t="shared" si="19"/>
        <v>105.55946516537651</v>
      </c>
    </row>
    <row r="62" spans="1:11" x14ac:dyDescent="0.2">
      <c r="A62" s="138"/>
      <c r="B62" s="139"/>
      <c r="C62" s="38" t="s">
        <v>35</v>
      </c>
      <c r="D62" s="39">
        <f>D59+D59</f>
        <v>380.01407459535534</v>
      </c>
      <c r="E62" s="39">
        <f t="shared" ref="E62:K62" si="20">E61+E57</f>
        <v>190.00703729767767</v>
      </c>
      <c r="F62" s="39">
        <f t="shared" si="20"/>
        <v>126.67135819845181</v>
      </c>
      <c r="G62" s="39">
        <f t="shared" si="20"/>
        <v>190.00703729767767</v>
      </c>
      <c r="H62" s="39">
        <f t="shared" si="20"/>
        <v>101.33708655876143</v>
      </c>
      <c r="I62" s="39">
        <f t="shared" si="20"/>
        <v>76.002814919071071</v>
      </c>
      <c r="J62" s="39">
        <f t="shared" si="20"/>
        <v>76.002814919071071</v>
      </c>
      <c r="K62" s="39">
        <f t="shared" si="20"/>
        <v>126.67135819845181</v>
      </c>
    </row>
    <row r="63" spans="1:11" x14ac:dyDescent="0.2">
      <c r="A63" s="138"/>
      <c r="B63" s="139"/>
      <c r="C63" s="38" t="s">
        <v>36</v>
      </c>
      <c r="D63" s="39">
        <f>D59+D60</f>
        <v>443.34975369458124</v>
      </c>
      <c r="E63" s="39">
        <f t="shared" ref="E63:K63" si="21">E62+E57</f>
        <v>221.67487684729062</v>
      </c>
      <c r="F63" s="39">
        <f t="shared" si="21"/>
        <v>147.78325123152712</v>
      </c>
      <c r="G63" s="39">
        <f t="shared" si="21"/>
        <v>221.67487684729062</v>
      </c>
      <c r="H63" s="39">
        <f t="shared" si="21"/>
        <v>118.22660098522167</v>
      </c>
      <c r="I63" s="39">
        <f t="shared" si="21"/>
        <v>88.669950738916242</v>
      </c>
      <c r="J63" s="39">
        <f t="shared" si="21"/>
        <v>88.669950738916242</v>
      </c>
      <c r="K63" s="39">
        <f t="shared" si="21"/>
        <v>147.78325123152712</v>
      </c>
    </row>
    <row r="64" spans="1:11" x14ac:dyDescent="0.2">
      <c r="A64" s="138"/>
      <c r="B64" s="139"/>
      <c r="C64" s="38" t="s">
        <v>37</v>
      </c>
      <c r="D64" s="39">
        <f t="shared" ref="D64:K64" si="22">D63+D57</f>
        <v>506.68543279380714</v>
      </c>
      <c r="E64" s="39">
        <f t="shared" si="22"/>
        <v>253.34271639690357</v>
      </c>
      <c r="F64" s="39">
        <f t="shared" si="22"/>
        <v>168.89514426460241</v>
      </c>
      <c r="G64" s="39">
        <f t="shared" si="22"/>
        <v>253.34271639690357</v>
      </c>
      <c r="H64" s="39">
        <f t="shared" si="22"/>
        <v>135.1161154116819</v>
      </c>
      <c r="I64" s="39">
        <f t="shared" si="22"/>
        <v>101.33708655876143</v>
      </c>
      <c r="J64" s="39">
        <f t="shared" si="22"/>
        <v>101.33708655876143</v>
      </c>
      <c r="K64" s="39">
        <f t="shared" si="22"/>
        <v>168.89514426460241</v>
      </c>
    </row>
    <row r="65" spans="1:11" x14ac:dyDescent="0.2">
      <c r="A65" s="138"/>
      <c r="B65" s="139"/>
      <c r="C65" s="38" t="s">
        <v>38</v>
      </c>
      <c r="D65" s="39">
        <f t="shared" ref="D65:K65" si="23">D64+D57</f>
        <v>570.02111189303298</v>
      </c>
      <c r="E65" s="39">
        <f t="shared" si="23"/>
        <v>285.01055594651649</v>
      </c>
      <c r="F65" s="39">
        <f t="shared" si="23"/>
        <v>190.0070372976777</v>
      </c>
      <c r="G65" s="39">
        <f t="shared" si="23"/>
        <v>285.01055594651649</v>
      </c>
      <c r="H65" s="39">
        <f t="shared" si="23"/>
        <v>152.00562983814214</v>
      </c>
      <c r="I65" s="39">
        <f t="shared" si="23"/>
        <v>114.00422237860661</v>
      </c>
      <c r="J65" s="39">
        <f t="shared" si="23"/>
        <v>114.00422237860661</v>
      </c>
      <c r="K65" s="39">
        <f t="shared" si="23"/>
        <v>190.0070372976777</v>
      </c>
    </row>
    <row r="66" spans="1:11" x14ac:dyDescent="0.2">
      <c r="A66" s="138"/>
      <c r="B66" s="139"/>
      <c r="C66" s="38" t="s">
        <v>39</v>
      </c>
      <c r="D66" s="39">
        <f t="shared" ref="D66:K66" si="24">D65+D57</f>
        <v>633.35679099225888</v>
      </c>
      <c r="E66" s="39">
        <f t="shared" si="24"/>
        <v>316.67839549612944</v>
      </c>
      <c r="F66" s="39">
        <f t="shared" si="24"/>
        <v>211.11893033075299</v>
      </c>
      <c r="G66" s="39">
        <f t="shared" si="24"/>
        <v>316.67839549612944</v>
      </c>
      <c r="H66" s="39">
        <f t="shared" si="24"/>
        <v>168.89514426460238</v>
      </c>
      <c r="I66" s="39">
        <f t="shared" si="24"/>
        <v>126.6713581984518</v>
      </c>
      <c r="J66" s="39">
        <f t="shared" si="24"/>
        <v>126.6713581984518</v>
      </c>
      <c r="K66" s="39">
        <f t="shared" si="24"/>
        <v>211.11893033075299</v>
      </c>
    </row>
    <row r="67" spans="1:11" x14ac:dyDescent="0.2">
      <c r="A67" s="138"/>
      <c r="B67" s="139"/>
      <c r="C67" s="38" t="s">
        <v>40</v>
      </c>
      <c r="D67" s="39">
        <f t="shared" ref="D67:K67" si="25">D66*2</f>
        <v>1266.7135819845178</v>
      </c>
      <c r="E67" s="39">
        <f t="shared" si="25"/>
        <v>633.35679099225888</v>
      </c>
      <c r="F67" s="39">
        <f t="shared" si="25"/>
        <v>422.23786066150598</v>
      </c>
      <c r="G67" s="39">
        <f t="shared" si="25"/>
        <v>633.35679099225888</v>
      </c>
      <c r="H67" s="39">
        <f t="shared" si="25"/>
        <v>337.79028852920476</v>
      </c>
      <c r="I67" s="39">
        <f t="shared" si="25"/>
        <v>253.3427163969036</v>
      </c>
      <c r="J67" s="39">
        <f t="shared" si="25"/>
        <v>253.3427163969036</v>
      </c>
      <c r="K67" s="39">
        <f t="shared" si="25"/>
        <v>422.23786066150598</v>
      </c>
    </row>
    <row r="68" spans="1:11" x14ac:dyDescent="0.2">
      <c r="A68" s="130"/>
      <c r="B68" s="106"/>
      <c r="C68" s="42" t="s">
        <v>41</v>
      </c>
      <c r="D68" s="39">
        <f t="shared" ref="D68:K68" si="26">D67+D66</f>
        <v>1900.0703729767765</v>
      </c>
      <c r="E68" s="39">
        <f t="shared" si="26"/>
        <v>950.03518648838826</v>
      </c>
      <c r="F68" s="39">
        <f t="shared" si="26"/>
        <v>633.35679099225899</v>
      </c>
      <c r="G68" s="39">
        <f t="shared" si="26"/>
        <v>950.03518648838826</v>
      </c>
      <c r="H68" s="39">
        <f t="shared" si="26"/>
        <v>506.68543279380714</v>
      </c>
      <c r="I68" s="39">
        <f t="shared" si="26"/>
        <v>380.0140745953554</v>
      </c>
      <c r="J68" s="39">
        <f t="shared" si="26"/>
        <v>380.0140745953554</v>
      </c>
      <c r="K68" s="39">
        <f t="shared" si="26"/>
        <v>633.35679099225899</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K115"/>
  <sheetViews>
    <sheetView topLeftCell="B1" zoomScale="130" zoomScaleNormal="130" workbookViewId="0">
      <selection activeCell="C32" sqref="C32"/>
    </sheetView>
  </sheetViews>
  <sheetFormatPr defaultColWidth="9" defaultRowHeight="10.199999999999999" x14ac:dyDescent="0.2"/>
  <cols>
    <col min="1" max="1" width="17.6640625" style="1" customWidth="1"/>
    <col min="2" max="2" width="15.6640625" style="1" customWidth="1"/>
    <col min="3" max="3" width="15.33203125" style="1" customWidth="1"/>
    <col min="4" max="4" width="19.441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76</v>
      </c>
      <c r="B1" s="195"/>
      <c r="C1" s="2"/>
      <c r="D1" s="190" t="str">
        <f>'Simple Explain'!C1</f>
        <v>The FUTURO-Plan 2001 to 2025 - 1 x 14 x 30 for</v>
      </c>
      <c r="E1" s="178"/>
      <c r="F1" s="196" t="s">
        <v>77</v>
      </c>
      <c r="G1" s="191" t="str">
        <f>A4</f>
        <v> Western Sahara</v>
      </c>
      <c r="H1" s="2"/>
      <c r="I1" s="2"/>
      <c r="J1" s="2"/>
    </row>
    <row r="2" spans="1:11" ht="11.4" x14ac:dyDescent="0.2">
      <c r="C2" s="3" t="s">
        <v>0</v>
      </c>
      <c r="D2" s="3"/>
      <c r="E2" s="3"/>
      <c r="F2" s="3"/>
      <c r="G2" s="3"/>
      <c r="H2" s="3"/>
      <c r="I2" s="4"/>
      <c r="J2" s="4"/>
    </row>
    <row r="3" spans="1:11" ht="17.399999999999999" x14ac:dyDescent="0.3">
      <c r="B3" s="197" t="s">
        <v>83</v>
      </c>
      <c r="C3" s="4"/>
      <c r="D3" s="5" t="s">
        <v>1</v>
      </c>
      <c r="E3" s="5"/>
      <c r="F3" s="5"/>
      <c r="G3" s="5"/>
      <c r="H3" s="5"/>
      <c r="I3" s="5"/>
      <c r="J3" s="5"/>
    </row>
    <row r="4" spans="1:11" ht="15.6" x14ac:dyDescent="0.3">
      <c r="A4" s="201" t="s">
        <v>125</v>
      </c>
      <c r="B4" s="200" t="s">
        <v>84</v>
      </c>
      <c r="C4" s="7"/>
      <c r="D4" s="8" t="s">
        <v>2</v>
      </c>
      <c r="E4" s="8" t="s">
        <v>3</v>
      </c>
      <c r="F4" s="8" t="s">
        <v>4</v>
      </c>
      <c r="G4" s="9" t="s">
        <v>5</v>
      </c>
      <c r="H4" s="10" t="s">
        <v>6</v>
      </c>
      <c r="I4" s="10" t="s">
        <v>7</v>
      </c>
      <c r="J4" s="10"/>
      <c r="K4" s="11"/>
    </row>
    <row r="5" spans="1:11" ht="13.8" thickBot="1" x14ac:dyDescent="0.3">
      <c r="A5" s="12"/>
      <c r="B5" s="12"/>
      <c r="C5" s="13" t="s">
        <v>8</v>
      </c>
      <c r="D5" s="14">
        <v>1</v>
      </c>
      <c r="E5" s="15">
        <f>D5*C6/G7</f>
        <v>5.0266411983512622</v>
      </c>
      <c r="F5" s="15">
        <f>E5*14</f>
        <v>70.372976776917668</v>
      </c>
      <c r="G5" s="16">
        <v>1</v>
      </c>
      <c r="H5" s="15">
        <f>F5*30</f>
        <v>2111.1893033075298</v>
      </c>
      <c r="I5" s="17">
        <f>E26</f>
        <v>844.47572132301218</v>
      </c>
      <c r="J5" s="18">
        <f>F26</f>
        <v>1266.713581984518</v>
      </c>
      <c r="K5" s="19"/>
    </row>
    <row r="6" spans="1:11" ht="13.2" x14ac:dyDescent="0.25">
      <c r="A6" s="151" t="s">
        <v>9</v>
      </c>
      <c r="B6" s="159">
        <f>D5*C6</f>
        <v>7.1428571428571432</v>
      </c>
      <c r="C6" s="233">
        <f>B7/C7</f>
        <v>7.1428571428571432</v>
      </c>
      <c r="D6" s="20" t="s">
        <v>10</v>
      </c>
      <c r="E6" s="21"/>
      <c r="F6" s="21"/>
      <c r="G6" s="22">
        <v>39706</v>
      </c>
      <c r="H6" s="23" t="s">
        <v>11</v>
      </c>
      <c r="I6" s="24" t="s">
        <v>12</v>
      </c>
      <c r="J6" s="24" t="s">
        <v>13</v>
      </c>
      <c r="K6" s="25"/>
    </row>
    <row r="7" spans="1:11" ht="14.4" x14ac:dyDescent="0.3">
      <c r="A7" s="162" t="s">
        <v>14</v>
      </c>
      <c r="B7" s="26">
        <v>100</v>
      </c>
      <c r="C7" s="27">
        <v>14</v>
      </c>
      <c r="D7"/>
      <c r="E7" s="28"/>
      <c r="F7"/>
      <c r="G7" s="29">
        <v>1.421</v>
      </c>
      <c r="H7"/>
      <c r="I7" s="30"/>
      <c r="J7"/>
      <c r="K7" s="31"/>
    </row>
    <row r="8" spans="1:11" ht="13.8" thickBot="1" x14ac:dyDescent="0.3">
      <c r="A8" s="150" t="s">
        <v>15</v>
      </c>
      <c r="B8" s="32">
        <f>B7*C8</f>
        <v>3000</v>
      </c>
      <c r="C8" s="33">
        <v>30</v>
      </c>
      <c r="D8" s="34" t="s">
        <v>16</v>
      </c>
      <c r="E8" s="34"/>
      <c r="F8" s="34"/>
      <c r="G8" s="35"/>
      <c r="H8" s="34" t="s">
        <v>17</v>
      </c>
      <c r="I8" s="34"/>
      <c r="J8" s="34"/>
      <c r="K8" s="34"/>
    </row>
    <row r="9" spans="1:11" x14ac:dyDescent="0.2">
      <c r="A9" s="138"/>
      <c r="B9" s="19"/>
      <c r="C9" s="161" t="s">
        <v>18</v>
      </c>
      <c r="D9" s="36" t="s">
        <v>19</v>
      </c>
      <c r="E9" s="37" t="s">
        <v>20</v>
      </c>
      <c r="F9" s="142" t="s">
        <v>13</v>
      </c>
      <c r="G9" s="152" t="s">
        <v>18</v>
      </c>
      <c r="H9" s="36" t="s">
        <v>21</v>
      </c>
      <c r="I9" s="36" t="s">
        <v>22</v>
      </c>
      <c r="J9" s="36" t="s">
        <v>23</v>
      </c>
      <c r="K9" s="36" t="s">
        <v>24</v>
      </c>
    </row>
    <row r="10" spans="1:11" x14ac:dyDescent="0.2">
      <c r="B10" s="19"/>
      <c r="C10" s="149" t="s">
        <v>25</v>
      </c>
      <c r="D10" s="144">
        <f>E5</f>
        <v>5.0266411983512622</v>
      </c>
      <c r="E10" s="39">
        <f>D10/100*40</f>
        <v>2.0106564793405051</v>
      </c>
      <c r="F10" s="153">
        <f>D10/100*60</f>
        <v>3.0159847190107572</v>
      </c>
      <c r="G10" s="155" t="s">
        <v>25</v>
      </c>
      <c r="H10" s="144">
        <f>E10/100*35</f>
        <v>0.70372976776917673</v>
      </c>
      <c r="I10" s="39">
        <f>E10/100*10</f>
        <v>0.20106564793405052</v>
      </c>
      <c r="J10" s="39">
        <f>E10/100*10</f>
        <v>0.20106564793405052</v>
      </c>
      <c r="K10" s="39">
        <f>E10/100*45</f>
        <v>0.9047954157032273</v>
      </c>
    </row>
    <row r="11" spans="1:11" x14ac:dyDescent="0.2">
      <c r="B11" s="19"/>
      <c r="C11" s="149" t="s">
        <v>26</v>
      </c>
      <c r="D11" s="144">
        <f>D10*2</f>
        <v>10.053282396702524</v>
      </c>
      <c r="E11" s="39">
        <f>E10*2</f>
        <v>4.0213129586810101</v>
      </c>
      <c r="F11" s="153">
        <f>F10*2</f>
        <v>6.0319694380215143</v>
      </c>
      <c r="G11" s="155" t="s">
        <v>26</v>
      </c>
      <c r="H11" s="144">
        <f>H10*2</f>
        <v>1.4074595355383535</v>
      </c>
      <c r="I11" s="39">
        <f>I10*2</f>
        <v>0.40213129586810104</v>
      </c>
      <c r="J11" s="39">
        <f>J10*2</f>
        <v>0.40213129586810104</v>
      </c>
      <c r="K11" s="39">
        <f>K10*2</f>
        <v>1.8095908314064546</v>
      </c>
    </row>
    <row r="12" spans="1:11" ht="14.4" x14ac:dyDescent="0.3">
      <c r="A12" s="145"/>
      <c r="B12" s="19"/>
      <c r="C12" s="149" t="s">
        <v>27</v>
      </c>
      <c r="D12" s="144">
        <f>D10*3</f>
        <v>15.079923595053787</v>
      </c>
      <c r="E12" s="39">
        <f>E10*3</f>
        <v>6.0319694380215152</v>
      </c>
      <c r="F12" s="153">
        <f>F10*3</f>
        <v>9.0479541570322723</v>
      </c>
      <c r="G12" s="155" t="s">
        <v>27</v>
      </c>
      <c r="H12" s="144">
        <f>H10*3</f>
        <v>2.1111893033075302</v>
      </c>
      <c r="I12" s="39">
        <f>I10*3</f>
        <v>0.60319694380215161</v>
      </c>
      <c r="J12" s="39">
        <f>J10*3</f>
        <v>0.60319694380215161</v>
      </c>
      <c r="K12" s="39">
        <f>K10*3</f>
        <v>2.7143862471096818</v>
      </c>
    </row>
    <row r="13" spans="1:11" x14ac:dyDescent="0.2">
      <c r="B13" s="19"/>
      <c r="C13" s="149" t="s">
        <v>28</v>
      </c>
      <c r="D13" s="144">
        <f>D10*6</f>
        <v>30.159847190107573</v>
      </c>
      <c r="E13" s="39">
        <f>E10*6</f>
        <v>12.06393887604303</v>
      </c>
      <c r="F13" s="153">
        <f>F10*6</f>
        <v>18.095908314064545</v>
      </c>
      <c r="G13" s="155" t="s">
        <v>28</v>
      </c>
      <c r="H13" s="144">
        <f>H10*6</f>
        <v>4.2223786066150604</v>
      </c>
      <c r="I13" s="39">
        <f>I10*6</f>
        <v>1.2063938876043032</v>
      </c>
      <c r="J13" s="39">
        <f>J10*6</f>
        <v>1.2063938876043032</v>
      </c>
      <c r="K13" s="39">
        <f>K10*6</f>
        <v>5.4287724942193636</v>
      </c>
    </row>
    <row r="14" spans="1:11" x14ac:dyDescent="0.2">
      <c r="A14" s="157"/>
      <c r="B14" s="147"/>
      <c r="C14" s="149" t="s">
        <v>29</v>
      </c>
      <c r="D14" s="144">
        <f>D10*12</f>
        <v>60.319694380215147</v>
      </c>
      <c r="E14" s="39">
        <f>E10*12</f>
        <v>24.127877752086061</v>
      </c>
      <c r="F14" s="153">
        <f>F10*12</f>
        <v>36.191816628129089</v>
      </c>
      <c r="G14" s="155" t="s">
        <v>29</v>
      </c>
      <c r="H14" s="144">
        <f>H10*12</f>
        <v>8.4447572132301207</v>
      </c>
      <c r="I14" s="39">
        <f>I10*12</f>
        <v>2.4127877752086064</v>
      </c>
      <c r="J14" s="39">
        <f>J10*12</f>
        <v>2.4127877752086064</v>
      </c>
      <c r="K14" s="39">
        <f>K10*12</f>
        <v>10.857544988438727</v>
      </c>
    </row>
    <row r="15" spans="1:11" x14ac:dyDescent="0.2">
      <c r="A15" s="157"/>
      <c r="B15" s="158"/>
      <c r="C15" s="160" t="s">
        <v>30</v>
      </c>
      <c r="D15" s="156">
        <f>D10*14</f>
        <v>70.372976776917668</v>
      </c>
      <c r="E15" s="41">
        <f>E10*14</f>
        <v>28.149190710767073</v>
      </c>
      <c r="F15" s="141">
        <f>F10*14</f>
        <v>42.223786066150602</v>
      </c>
      <c r="G15" s="143" t="s">
        <v>30</v>
      </c>
      <c r="H15" s="156">
        <f>H10*14</f>
        <v>9.8522167487684733</v>
      </c>
      <c r="I15" s="41">
        <f>I10*14</f>
        <v>2.8149190710767074</v>
      </c>
      <c r="J15" s="41">
        <f>J10*14</f>
        <v>2.8149190710767074</v>
      </c>
      <c r="K15" s="41">
        <f>K10*14</f>
        <v>12.667135819845182</v>
      </c>
    </row>
    <row r="16" spans="1:11" x14ac:dyDescent="0.2">
      <c r="A16" s="157"/>
      <c r="B16" s="146"/>
      <c r="C16" s="149" t="s">
        <v>31</v>
      </c>
      <c r="D16" s="144">
        <f>D15*2</f>
        <v>140.74595355383534</v>
      </c>
      <c r="E16" s="39">
        <f>E15*2</f>
        <v>56.298381421534145</v>
      </c>
      <c r="F16" s="153">
        <f>F15*2</f>
        <v>84.447572132301204</v>
      </c>
      <c r="G16" s="155" t="s">
        <v>31</v>
      </c>
      <c r="H16" s="144">
        <f>H15*2</f>
        <v>19.704433497536947</v>
      </c>
      <c r="I16" s="39">
        <f>I15*2</f>
        <v>5.6298381421534147</v>
      </c>
      <c r="J16" s="39">
        <f>J15*2</f>
        <v>5.6298381421534147</v>
      </c>
      <c r="K16" s="39">
        <f>K15*2</f>
        <v>25.334271639690364</v>
      </c>
    </row>
    <row r="17" spans="1:11" x14ac:dyDescent="0.2">
      <c r="B17" s="19"/>
      <c r="C17" s="149" t="s">
        <v>32</v>
      </c>
      <c r="D17" s="144">
        <f>D16+D15</f>
        <v>211.11893033075302</v>
      </c>
      <c r="E17" s="39">
        <f>E16+E15</f>
        <v>84.447572132301218</v>
      </c>
      <c r="F17" s="153">
        <f>F16+F15</f>
        <v>126.6713581984518</v>
      </c>
      <c r="G17" s="155" t="s">
        <v>32</v>
      </c>
      <c r="H17" s="144">
        <f>H16+H15</f>
        <v>29.55665024630542</v>
      </c>
      <c r="I17" s="39">
        <f>I16+I15</f>
        <v>8.4447572132301225</v>
      </c>
      <c r="J17" s="39">
        <f>J16+J15</f>
        <v>8.4447572132301225</v>
      </c>
      <c r="K17" s="39">
        <f>K16+K15</f>
        <v>38.001407459535542</v>
      </c>
    </row>
    <row r="18" spans="1:11" x14ac:dyDescent="0.2">
      <c r="A18" s="138"/>
      <c r="B18" s="19"/>
      <c r="C18" s="149" t="s">
        <v>33</v>
      </c>
      <c r="D18" s="144">
        <f>D16*2</f>
        <v>281.49190710767067</v>
      </c>
      <c r="E18" s="39">
        <f>E16+E16</f>
        <v>112.59676284306829</v>
      </c>
      <c r="F18" s="153">
        <f>F16+F16</f>
        <v>168.89514426460241</v>
      </c>
      <c r="G18" s="155" t="s">
        <v>33</v>
      </c>
      <c r="H18" s="144">
        <f>H16+H16</f>
        <v>39.408866995073893</v>
      </c>
      <c r="I18" s="39">
        <f>I16+I16</f>
        <v>11.259676284306829</v>
      </c>
      <c r="J18" s="39">
        <f>J16+J16</f>
        <v>11.259676284306829</v>
      </c>
      <c r="K18" s="39">
        <f>K16+K16</f>
        <v>50.668543279380728</v>
      </c>
    </row>
    <row r="19" spans="1:11" x14ac:dyDescent="0.2">
      <c r="A19" s="138"/>
      <c r="B19" s="19"/>
      <c r="C19" s="149" t="s">
        <v>34</v>
      </c>
      <c r="D19" s="144">
        <f>D17+D16</f>
        <v>351.86488388458838</v>
      </c>
      <c r="E19" s="39">
        <f>E17+E16</f>
        <v>140.74595355383536</v>
      </c>
      <c r="F19" s="153">
        <f>F16+F17</f>
        <v>211.11893033075302</v>
      </c>
      <c r="G19" s="155" t="s">
        <v>34</v>
      </c>
      <c r="H19" s="144">
        <f>H17+H16</f>
        <v>49.261083743842363</v>
      </c>
      <c r="I19" s="39">
        <f>I16+I17</f>
        <v>14.074595355383536</v>
      </c>
      <c r="J19" s="39">
        <f>J16+J17</f>
        <v>14.074595355383536</v>
      </c>
      <c r="K19" s="39">
        <f>K18+K15</f>
        <v>63.335679099225914</v>
      </c>
    </row>
    <row r="20" spans="1:11" x14ac:dyDescent="0.2">
      <c r="A20" s="138"/>
      <c r="B20" s="19"/>
      <c r="C20" s="149" t="s">
        <v>35</v>
      </c>
      <c r="D20" s="144">
        <f>D17*2</f>
        <v>422.23786066150603</v>
      </c>
      <c r="E20" s="39">
        <f>E17+E17</f>
        <v>168.89514426460244</v>
      </c>
      <c r="F20" s="153">
        <f>F17+F17</f>
        <v>253.3427163969036</v>
      </c>
      <c r="G20" s="155" t="s">
        <v>35</v>
      </c>
      <c r="H20" s="144">
        <f>H17+H17</f>
        <v>59.11330049261084</v>
      </c>
      <c r="I20" s="39">
        <f>I17+I17</f>
        <v>16.889514426460245</v>
      </c>
      <c r="J20" s="39">
        <f>J17+J17</f>
        <v>16.889514426460245</v>
      </c>
      <c r="K20" s="39">
        <f>K19+K15</f>
        <v>76.002814919071099</v>
      </c>
    </row>
    <row r="21" spans="1:11" x14ac:dyDescent="0.2">
      <c r="A21" s="138"/>
      <c r="B21" s="19"/>
      <c r="C21" s="149" t="s">
        <v>36</v>
      </c>
      <c r="D21" s="144">
        <f>D18+D17</f>
        <v>492.61083743842369</v>
      </c>
      <c r="E21" s="39">
        <f>E18+E17</f>
        <v>197.04433497536951</v>
      </c>
      <c r="F21" s="153">
        <f>F18+F17</f>
        <v>295.56650246305423</v>
      </c>
      <c r="G21" s="155" t="s">
        <v>36</v>
      </c>
      <c r="H21" s="144">
        <f>H17+H18</f>
        <v>68.965517241379317</v>
      </c>
      <c r="I21" s="39">
        <f>I18+I17</f>
        <v>19.704433497536954</v>
      </c>
      <c r="J21" s="39">
        <f>J18+J17</f>
        <v>19.704433497536954</v>
      </c>
      <c r="K21" s="39">
        <f>K20+K15</f>
        <v>88.669950738916285</v>
      </c>
    </row>
    <row r="22" spans="1:11" x14ac:dyDescent="0.2">
      <c r="A22" s="138"/>
      <c r="B22" s="19"/>
      <c r="C22" s="149" t="s">
        <v>37</v>
      </c>
      <c r="D22" s="144">
        <f>D18+D18</f>
        <v>562.98381421534134</v>
      </c>
      <c r="E22" s="39">
        <f>E18+E18</f>
        <v>225.19352568613658</v>
      </c>
      <c r="F22" s="153">
        <f>F18+F18</f>
        <v>337.79028852920482</v>
      </c>
      <c r="G22" s="155" t="s">
        <v>37</v>
      </c>
      <c r="H22" s="144">
        <f>H18+H18</f>
        <v>78.817733990147786</v>
      </c>
      <c r="I22" s="39">
        <f>I18+I18</f>
        <v>22.519352568613659</v>
      </c>
      <c r="J22" s="39">
        <f>J18+J18</f>
        <v>22.519352568613659</v>
      </c>
      <c r="K22" s="39">
        <f>K21+K15</f>
        <v>101.33708655876147</v>
      </c>
    </row>
    <row r="23" spans="1:11" x14ac:dyDescent="0.2">
      <c r="A23" s="138"/>
      <c r="B23" s="19"/>
      <c r="C23" s="149" t="s">
        <v>38</v>
      </c>
      <c r="D23" s="144">
        <f>D18+D19</f>
        <v>633.35679099225899</v>
      </c>
      <c r="E23" s="39">
        <f>E19+E18</f>
        <v>253.34271639690365</v>
      </c>
      <c r="F23" s="153">
        <f>F19+F18</f>
        <v>380.0140745953554</v>
      </c>
      <c r="G23" s="155" t="s">
        <v>38</v>
      </c>
      <c r="H23" s="144">
        <f>H18+H19</f>
        <v>88.669950738916256</v>
      </c>
      <c r="I23" s="39">
        <f>I19+I18</f>
        <v>25.334271639690364</v>
      </c>
      <c r="J23" s="39">
        <f>J19+J18</f>
        <v>25.334271639690364</v>
      </c>
      <c r="K23" s="39">
        <f>K22+K15</f>
        <v>114.00422237860666</v>
      </c>
    </row>
    <row r="24" spans="1:11" x14ac:dyDescent="0.2">
      <c r="A24" s="138"/>
      <c r="B24" s="19"/>
      <c r="C24" s="149" t="s">
        <v>39</v>
      </c>
      <c r="D24" s="144">
        <f>D15*10</f>
        <v>703.72976776917665</v>
      </c>
      <c r="E24" s="39">
        <f>E19+E19</f>
        <v>281.49190710767073</v>
      </c>
      <c r="F24" s="153">
        <f>F19+F19</f>
        <v>422.23786066150603</v>
      </c>
      <c r="G24" s="155" t="s">
        <v>39</v>
      </c>
      <c r="H24" s="144">
        <f>H19+H19</f>
        <v>98.522167487684726</v>
      </c>
      <c r="I24" s="39">
        <f>I19+I19</f>
        <v>28.149190710767073</v>
      </c>
      <c r="J24" s="39">
        <f>J19+J19</f>
        <v>28.149190710767073</v>
      </c>
      <c r="K24" s="39">
        <f>K23+K15</f>
        <v>126.67135819845184</v>
      </c>
    </row>
    <row r="25" spans="1:11" x14ac:dyDescent="0.2">
      <c r="A25" s="138"/>
      <c r="B25" s="19"/>
      <c r="C25" s="149" t="s">
        <v>40</v>
      </c>
      <c r="D25" s="144">
        <f>D24*2</f>
        <v>1407.4595355383533</v>
      </c>
      <c r="E25" s="39">
        <f>E24*2</f>
        <v>562.98381421534145</v>
      </c>
      <c r="F25" s="153">
        <f>F24*2</f>
        <v>844.47572132301207</v>
      </c>
      <c r="G25" s="155" t="s">
        <v>40</v>
      </c>
      <c r="H25" s="144">
        <f>H24*2</f>
        <v>197.04433497536945</v>
      </c>
      <c r="I25" s="39">
        <f>I24*2</f>
        <v>56.298381421534145</v>
      </c>
      <c r="J25" s="39">
        <f>J24*2</f>
        <v>56.298381421534145</v>
      </c>
      <c r="K25" s="39">
        <f>K24*2</f>
        <v>253.34271639690368</v>
      </c>
    </row>
    <row r="26" spans="1:11" ht="10.8" thickBot="1" x14ac:dyDescent="0.25">
      <c r="A26" s="138"/>
      <c r="B26" s="25"/>
      <c r="C26" s="148" t="s">
        <v>41</v>
      </c>
      <c r="D26" s="144">
        <f>D25+D24</f>
        <v>2111.1893033075298</v>
      </c>
      <c r="E26" s="39">
        <f>E25+E24</f>
        <v>844.47572132301218</v>
      </c>
      <c r="F26" s="153">
        <f>F25+F24</f>
        <v>1266.713581984518</v>
      </c>
      <c r="G26" s="154" t="s">
        <v>41</v>
      </c>
      <c r="H26" s="144">
        <f>H25+H24</f>
        <v>295.56650246305418</v>
      </c>
      <c r="I26" s="39">
        <f>I25+I24</f>
        <v>84.447572132301218</v>
      </c>
      <c r="J26" s="39">
        <f>J25+J24</f>
        <v>84.447572132301218</v>
      </c>
      <c r="K26" s="39">
        <f>K25+K24</f>
        <v>380.01407459535551</v>
      </c>
    </row>
    <row r="27" spans="1:11" x14ac:dyDescent="0.2">
      <c r="A27" s="19"/>
      <c r="B27" s="43" t="s">
        <v>126</v>
      </c>
      <c r="C27" s="139"/>
      <c r="H27" s="45"/>
      <c r="I27" s="45"/>
      <c r="J27" s="45"/>
      <c r="K27" s="45"/>
    </row>
    <row r="28" spans="1:11" x14ac:dyDescent="0.2">
      <c r="A28" s="19"/>
      <c r="C28" s="46" t="s">
        <v>42</v>
      </c>
      <c r="D28" s="47">
        <v>0.04</v>
      </c>
      <c r="E28" s="47">
        <v>0.05</v>
      </c>
      <c r="F28" s="47">
        <v>0.06</v>
      </c>
      <c r="G28" s="47">
        <v>7.0000000000000007E-2</v>
      </c>
      <c r="H28" s="47">
        <v>0.08</v>
      </c>
      <c r="I28" s="47">
        <v>0.09</v>
      </c>
      <c r="J28" s="47">
        <v>0.1</v>
      </c>
      <c r="K28" s="48" t="s">
        <v>43</v>
      </c>
    </row>
    <row r="29" spans="1:11" x14ac:dyDescent="0.2">
      <c r="A29" s="19"/>
      <c r="B29" s="49" t="s">
        <v>44</v>
      </c>
      <c r="C29" s="50">
        <f>D26</f>
        <v>2111.1893033075298</v>
      </c>
      <c r="D29" s="51">
        <f>C29/100*4</f>
        <v>84.44757213230119</v>
      </c>
      <c r="E29" s="51">
        <f>C29/100*5</f>
        <v>105.55946516537648</v>
      </c>
      <c r="F29" s="51">
        <f>C29/100*6</f>
        <v>126.67135819845178</v>
      </c>
      <c r="G29" s="51">
        <f>C29/100*7</f>
        <v>147.78325123152709</v>
      </c>
      <c r="H29" s="51">
        <f>C29/100*8</f>
        <v>168.89514426460238</v>
      </c>
      <c r="I29" s="51">
        <f>C29/100*9</f>
        <v>190.00703729767767</v>
      </c>
      <c r="J29" s="51">
        <f>C29/100*10</f>
        <v>211.11893033075296</v>
      </c>
      <c r="K29" s="52"/>
    </row>
    <row r="30" spans="1:11" x14ac:dyDescent="0.2">
      <c r="A30" s="19"/>
      <c r="B30" s="53" t="s">
        <v>45</v>
      </c>
      <c r="C30" s="54" t="s">
        <v>46</v>
      </c>
      <c r="D30" s="55">
        <f>D15</f>
        <v>70.372976776917668</v>
      </c>
      <c r="E30" s="55">
        <f>D15</f>
        <v>70.372976776917668</v>
      </c>
      <c r="F30" s="55">
        <f>D15</f>
        <v>70.372976776917668</v>
      </c>
      <c r="G30" s="55">
        <f>D15</f>
        <v>70.372976776917668</v>
      </c>
      <c r="H30" s="55">
        <f>D15</f>
        <v>70.372976776917668</v>
      </c>
      <c r="I30" s="55">
        <f>D15</f>
        <v>70.372976776917668</v>
      </c>
      <c r="J30" s="55">
        <f>D15</f>
        <v>70.372976776917668</v>
      </c>
      <c r="K30" s="52"/>
    </row>
    <row r="31" spans="1:11" x14ac:dyDescent="0.2">
      <c r="A31" s="19"/>
      <c r="B31" s="53" t="s">
        <v>47</v>
      </c>
      <c r="C31" s="56" t="s">
        <v>48</v>
      </c>
      <c r="D31" s="51">
        <f t="shared" ref="D31:J31" si="0">D29-D30</f>
        <v>14.074595355383522</v>
      </c>
      <c r="E31" s="51">
        <f t="shared" si="0"/>
        <v>35.186488388458812</v>
      </c>
      <c r="F31" s="51">
        <f t="shared" si="0"/>
        <v>56.298381421534117</v>
      </c>
      <c r="G31" s="51">
        <f t="shared" si="0"/>
        <v>77.410274454609421</v>
      </c>
      <c r="H31" s="51">
        <f t="shared" si="0"/>
        <v>98.522167487684712</v>
      </c>
      <c r="I31" s="51">
        <f t="shared" si="0"/>
        <v>119.63406052076</v>
      </c>
      <c r="J31" s="51">
        <f t="shared" si="0"/>
        <v>140.74595355383531</v>
      </c>
      <c r="K31" s="52"/>
    </row>
    <row r="32" spans="1:11" ht="10.8" thickBot="1" x14ac:dyDescent="0.25">
      <c r="A32" s="19"/>
      <c r="B32" s="57"/>
      <c r="C32" s="453" t="s">
        <v>161</v>
      </c>
      <c r="D32" s="58">
        <f t="shared" ref="D32:J32" si="1">D31/100*10</f>
        <v>1.4074595355383523</v>
      </c>
      <c r="E32" s="58">
        <f t="shared" si="1"/>
        <v>3.5186488388458814</v>
      </c>
      <c r="F32" s="58">
        <f t="shared" si="1"/>
        <v>5.6298381421534121</v>
      </c>
      <c r="G32" s="58">
        <f t="shared" si="1"/>
        <v>7.7410274454609418</v>
      </c>
      <c r="H32" s="58">
        <f t="shared" si="1"/>
        <v>9.8522167487684715</v>
      </c>
      <c r="I32" s="58">
        <f t="shared" si="1"/>
        <v>11.963406052075999</v>
      </c>
      <c r="J32" s="58">
        <f t="shared" si="1"/>
        <v>14.074595355383529</v>
      </c>
      <c r="K32" s="59"/>
    </row>
    <row r="33" spans="1:11" x14ac:dyDescent="0.2">
      <c r="A33" s="19"/>
      <c r="B33" s="60" t="s">
        <v>50</v>
      </c>
      <c r="C33" s="61" t="s">
        <v>51</v>
      </c>
      <c r="D33" s="62">
        <f t="shared" ref="D33:J36" si="2">D29*30</f>
        <v>2533.4271639690355</v>
      </c>
      <c r="E33" s="62">
        <f t="shared" si="2"/>
        <v>3166.7839549612945</v>
      </c>
      <c r="F33" s="62">
        <f t="shared" si="2"/>
        <v>3800.1407459535535</v>
      </c>
      <c r="G33" s="62">
        <f t="shared" si="2"/>
        <v>4433.4975369458125</v>
      </c>
      <c r="H33" s="62">
        <f t="shared" si="2"/>
        <v>5066.854327938071</v>
      </c>
      <c r="I33" s="62">
        <f t="shared" si="2"/>
        <v>5700.2111189303305</v>
      </c>
      <c r="J33" s="63">
        <f t="shared" si="2"/>
        <v>6333.567909922589</v>
      </c>
      <c r="K33" s="64"/>
    </row>
    <row r="34" spans="1:11" x14ac:dyDescent="0.2">
      <c r="A34" s="19"/>
      <c r="B34" s="65" t="s">
        <v>50</v>
      </c>
      <c r="C34" s="66" t="s">
        <v>52</v>
      </c>
      <c r="D34" s="67">
        <f t="shared" si="2"/>
        <v>2111.1893033075298</v>
      </c>
      <c r="E34" s="67">
        <f t="shared" si="2"/>
        <v>2111.1893033075298</v>
      </c>
      <c r="F34" s="67">
        <f t="shared" si="2"/>
        <v>2111.1893033075298</v>
      </c>
      <c r="G34" s="67">
        <f t="shared" si="2"/>
        <v>2111.1893033075298</v>
      </c>
      <c r="H34" s="67">
        <f t="shared" si="2"/>
        <v>2111.1893033075298</v>
      </c>
      <c r="I34" s="67">
        <f t="shared" si="2"/>
        <v>2111.1893033075298</v>
      </c>
      <c r="J34" s="68">
        <f t="shared" si="2"/>
        <v>2111.1893033075298</v>
      </c>
      <c r="K34" s="69"/>
    </row>
    <row r="35" spans="1:11" x14ac:dyDescent="0.2">
      <c r="A35" s="19"/>
      <c r="B35" s="70" t="s">
        <v>50</v>
      </c>
      <c r="C35" s="71" t="s">
        <v>53</v>
      </c>
      <c r="D35" s="72">
        <f t="shared" si="2"/>
        <v>422.23786066150569</v>
      </c>
      <c r="E35" s="72">
        <f t="shared" si="2"/>
        <v>1055.5946516537645</v>
      </c>
      <c r="F35" s="72">
        <f t="shared" si="2"/>
        <v>1688.9514426460235</v>
      </c>
      <c r="G35" s="72">
        <f t="shared" si="2"/>
        <v>2322.3082336382827</v>
      </c>
      <c r="H35" s="72">
        <f t="shared" si="2"/>
        <v>2955.6650246305412</v>
      </c>
      <c r="I35" s="72">
        <f t="shared" si="2"/>
        <v>3589.0218156228002</v>
      </c>
      <c r="J35" s="73">
        <f t="shared" si="2"/>
        <v>4222.3786066150587</v>
      </c>
      <c r="K35" s="74"/>
    </row>
    <row r="36" spans="1:11" ht="10.8" thickBot="1" x14ac:dyDescent="0.25">
      <c r="A36" s="19"/>
      <c r="B36" s="75" t="s">
        <v>50</v>
      </c>
      <c r="C36" s="76" t="s">
        <v>49</v>
      </c>
      <c r="D36" s="77">
        <f t="shared" si="2"/>
        <v>42.223786066150574</v>
      </c>
      <c r="E36" s="77">
        <f t="shared" si="2"/>
        <v>105.55946516537644</v>
      </c>
      <c r="F36" s="77">
        <f t="shared" si="2"/>
        <v>168.89514426460235</v>
      </c>
      <c r="G36" s="77">
        <f t="shared" si="2"/>
        <v>232.23082336382825</v>
      </c>
      <c r="H36" s="77">
        <f t="shared" si="2"/>
        <v>295.56650246305412</v>
      </c>
      <c r="I36" s="77">
        <f t="shared" si="2"/>
        <v>358.90218156227996</v>
      </c>
      <c r="J36" s="77">
        <f t="shared" si="2"/>
        <v>422.23786066150586</v>
      </c>
      <c r="K36" s="78"/>
    </row>
    <row r="37" spans="1:11" x14ac:dyDescent="0.2">
      <c r="A37" s="6"/>
      <c r="B37" s="79"/>
      <c r="C37" s="80" t="s">
        <v>54</v>
      </c>
      <c r="D37" s="81">
        <f t="shared" ref="D37:J37" si="3">D31</f>
        <v>14.074595355383522</v>
      </c>
      <c r="E37" s="81">
        <f t="shared" si="3"/>
        <v>35.186488388458812</v>
      </c>
      <c r="F37" s="81">
        <f t="shared" si="3"/>
        <v>56.298381421534117</v>
      </c>
      <c r="G37" s="81">
        <f t="shared" si="3"/>
        <v>77.410274454609421</v>
      </c>
      <c r="H37" s="81">
        <f t="shared" si="3"/>
        <v>98.522167487684712</v>
      </c>
      <c r="I37" s="81">
        <f t="shared" si="3"/>
        <v>119.63406052076</v>
      </c>
      <c r="J37" s="81">
        <f t="shared" si="3"/>
        <v>140.74595355383531</v>
      </c>
      <c r="K37" s="82"/>
    </row>
    <row r="38" spans="1:11" ht="11.4" x14ac:dyDescent="0.2">
      <c r="A38" s="11"/>
      <c r="B38" s="83"/>
      <c r="C38" s="84" t="s">
        <v>55</v>
      </c>
      <c r="D38" s="85">
        <f t="shared" ref="D38:J38" si="4">D37/100*20</f>
        <v>2.8149190710767047</v>
      </c>
      <c r="E38" s="86">
        <f t="shared" si="4"/>
        <v>7.0372976776917628</v>
      </c>
      <c r="F38" s="86">
        <f t="shared" si="4"/>
        <v>11.259676284306824</v>
      </c>
      <c r="G38" s="86">
        <f t="shared" si="4"/>
        <v>15.482054890921884</v>
      </c>
      <c r="H38" s="86">
        <f t="shared" si="4"/>
        <v>19.704433497536943</v>
      </c>
      <c r="I38" s="86">
        <f t="shared" si="4"/>
        <v>23.926812104151999</v>
      </c>
      <c r="J38" s="86">
        <f t="shared" si="4"/>
        <v>28.149190710767058</v>
      </c>
      <c r="K38" s="82"/>
    </row>
    <row r="39" spans="1:11" ht="13.2" x14ac:dyDescent="0.25">
      <c r="A39" s="19"/>
      <c r="B39" s="87"/>
      <c r="C39" s="88" t="s">
        <v>56</v>
      </c>
      <c r="D39" s="85">
        <f t="shared" ref="D39:J39" si="5">D37/100*40</f>
        <v>5.6298381421534094</v>
      </c>
      <c r="E39" s="86">
        <f t="shared" si="5"/>
        <v>14.074595355383526</v>
      </c>
      <c r="F39" s="86">
        <f t="shared" si="5"/>
        <v>22.519352568613648</v>
      </c>
      <c r="G39" s="86">
        <f t="shared" si="5"/>
        <v>30.964109781843767</v>
      </c>
      <c r="H39" s="86">
        <f t="shared" si="5"/>
        <v>39.408866995073886</v>
      </c>
      <c r="I39" s="86">
        <f t="shared" si="5"/>
        <v>47.853624208303998</v>
      </c>
      <c r="J39" s="86">
        <f t="shared" si="5"/>
        <v>56.298381421534117</v>
      </c>
      <c r="K39" s="82"/>
    </row>
    <row r="40" spans="1:11" ht="11.4" x14ac:dyDescent="0.2">
      <c r="A40" s="19"/>
      <c r="B40" s="89"/>
      <c r="C40" s="84" t="s">
        <v>57</v>
      </c>
      <c r="D40" s="85">
        <f t="shared" ref="D40:J40" si="6">D37/100*40</f>
        <v>5.6298381421534094</v>
      </c>
      <c r="E40" s="86">
        <f t="shared" si="6"/>
        <v>14.074595355383526</v>
      </c>
      <c r="F40" s="86">
        <f t="shared" si="6"/>
        <v>22.519352568613648</v>
      </c>
      <c r="G40" s="86">
        <f t="shared" si="6"/>
        <v>30.964109781843767</v>
      </c>
      <c r="H40" s="86">
        <f t="shared" si="6"/>
        <v>39.408866995073886</v>
      </c>
      <c r="I40" s="86">
        <f t="shared" si="6"/>
        <v>47.853624208303998</v>
      </c>
      <c r="J40" s="86">
        <f t="shared" si="6"/>
        <v>56.298381421534117</v>
      </c>
      <c r="K40" s="82"/>
    </row>
    <row r="41" spans="1:11" s="96" customFormat="1" ht="11.4" x14ac:dyDescent="0.2">
      <c r="A41" s="90"/>
      <c r="B41" s="91"/>
      <c r="C41" s="92" t="s">
        <v>58</v>
      </c>
      <c r="D41" s="93">
        <f>D37/100*4</f>
        <v>0.56298381421534094</v>
      </c>
      <c r="E41" s="94">
        <f>E37/100*5</f>
        <v>1.7593244194229407</v>
      </c>
      <c r="F41" s="94">
        <f>F37/100*6</f>
        <v>3.377902885292047</v>
      </c>
      <c r="G41" s="94">
        <f>F37/100*7</f>
        <v>3.9408866995073879</v>
      </c>
      <c r="H41" s="94">
        <f>F37/100*8</f>
        <v>4.5038705137227293</v>
      </c>
      <c r="I41" s="94">
        <f>F37/100*9</f>
        <v>5.0668543279380707</v>
      </c>
      <c r="J41" s="94">
        <f>F37/100*10</f>
        <v>5.6298381421534121</v>
      </c>
      <c r="K41" s="95"/>
    </row>
    <row r="42" spans="1:11" ht="11.4" x14ac:dyDescent="0.2">
      <c r="A42" s="19"/>
      <c r="B42" s="89"/>
      <c r="C42" s="97" t="s">
        <v>59</v>
      </c>
      <c r="D42" s="98">
        <f t="shared" ref="D42:J42" si="7">D37+D41</f>
        <v>14.637579169598864</v>
      </c>
      <c r="E42" s="99">
        <f t="shared" si="7"/>
        <v>36.945812807881751</v>
      </c>
      <c r="F42" s="99">
        <f t="shared" si="7"/>
        <v>59.676284306826162</v>
      </c>
      <c r="G42" s="99">
        <f t="shared" si="7"/>
        <v>81.351161154116809</v>
      </c>
      <c r="H42" s="99">
        <f t="shared" si="7"/>
        <v>103.02603800140744</v>
      </c>
      <c r="I42" s="99">
        <f t="shared" si="7"/>
        <v>124.70091484869808</v>
      </c>
      <c r="J42" s="99">
        <f t="shared" si="7"/>
        <v>146.37579169598871</v>
      </c>
      <c r="K42" s="100"/>
    </row>
    <row r="43" spans="1:11" ht="11.4" x14ac:dyDescent="0.2">
      <c r="A43" s="19"/>
      <c r="B43" s="101"/>
      <c r="C43" s="102" t="s">
        <v>60</v>
      </c>
      <c r="D43" s="103">
        <f>D35*D28</f>
        <v>16.889514426460227</v>
      </c>
      <c r="E43" s="103">
        <f t="shared" ref="E43:J43" si="8">E35*E28</f>
        <v>52.779732582688226</v>
      </c>
      <c r="F43" s="103">
        <f t="shared" si="8"/>
        <v>101.3370865587614</v>
      </c>
      <c r="G43" s="103">
        <f t="shared" si="8"/>
        <v>162.5615763546798</v>
      </c>
      <c r="H43" s="103">
        <f t="shared" si="8"/>
        <v>236.4532019704433</v>
      </c>
      <c r="I43" s="103">
        <f t="shared" si="8"/>
        <v>323.01196340605202</v>
      </c>
      <c r="J43" s="103">
        <f t="shared" si="8"/>
        <v>422.23786066150592</v>
      </c>
      <c r="K43" s="104"/>
    </row>
    <row r="44" spans="1:11" ht="11.4" x14ac:dyDescent="0.2">
      <c r="A44" s="19"/>
      <c r="B44" s="101"/>
      <c r="C44" s="102" t="s">
        <v>61</v>
      </c>
      <c r="D44" s="105">
        <f>D35+D43</f>
        <v>439.1273750879659</v>
      </c>
      <c r="E44" s="105">
        <f t="shared" ref="E44:J44" si="9">E35+E43</f>
        <v>1108.3743842364527</v>
      </c>
      <c r="F44" s="105">
        <f t="shared" si="9"/>
        <v>1790.2885292047849</v>
      </c>
      <c r="G44" s="105">
        <f t="shared" si="9"/>
        <v>2484.8698099929625</v>
      </c>
      <c r="H44" s="105">
        <f t="shared" si="9"/>
        <v>3192.1182266009846</v>
      </c>
      <c r="I44" s="105">
        <f t="shared" si="9"/>
        <v>3912.0337790288522</v>
      </c>
      <c r="J44" s="105">
        <f t="shared" si="9"/>
        <v>4644.6164672765644</v>
      </c>
      <c r="K44" s="106"/>
    </row>
    <row r="45" spans="1:11" ht="13.2" x14ac:dyDescent="0.25">
      <c r="A45" s="25"/>
      <c r="B45" s="87"/>
      <c r="C45" s="107" t="s">
        <v>62</v>
      </c>
      <c r="D45" s="108" t="s">
        <v>2</v>
      </c>
      <c r="E45" s="108" t="s">
        <v>63</v>
      </c>
      <c r="F45" s="108" t="s">
        <v>4</v>
      </c>
      <c r="G45" s="109"/>
      <c r="H45" s="110" t="s">
        <v>6</v>
      </c>
      <c r="I45" s="110" t="s">
        <v>7</v>
      </c>
      <c r="J45" s="110"/>
      <c r="K45" s="11"/>
    </row>
    <row r="46" spans="1:11" ht="13.8" thickBot="1" x14ac:dyDescent="0.3">
      <c r="A46" s="111" t="s">
        <v>64</v>
      </c>
      <c r="B46" s="111"/>
      <c r="C46" s="112" t="s">
        <v>8</v>
      </c>
      <c r="D46" s="113">
        <f>D5</f>
        <v>1</v>
      </c>
      <c r="E46" s="114">
        <f>D46*E5</f>
        <v>5.0266411983512622</v>
      </c>
      <c r="F46" s="114">
        <f>E46*C7</f>
        <v>70.372976776917668</v>
      </c>
      <c r="G46" s="115"/>
      <c r="H46" s="114">
        <f>F46*C8</f>
        <v>2111.1893033075298</v>
      </c>
      <c r="I46" s="116">
        <f>E26</f>
        <v>844.47572132301218</v>
      </c>
      <c r="J46" s="117">
        <f>F26</f>
        <v>1266.713581984518</v>
      </c>
      <c r="K46" s="19"/>
    </row>
    <row r="47" spans="1:11" ht="13.8" thickBot="1" x14ac:dyDescent="0.3">
      <c r="A47" s="118" t="str">
        <f t="shared" ref="A47:B49" si="10">A6</f>
        <v>Per Month /US$</v>
      </c>
      <c r="B47" s="119">
        <f t="shared" si="10"/>
        <v>7.1428571428571432</v>
      </c>
      <c r="C47" s="27">
        <v>1</v>
      </c>
      <c r="D47" s="120"/>
      <c r="E47" s="121"/>
      <c r="F47" s="121"/>
      <c r="G47" s="122"/>
      <c r="H47" s="123" t="s">
        <v>11</v>
      </c>
      <c r="I47" s="124" t="s">
        <v>20</v>
      </c>
      <c r="J47" s="124" t="s">
        <v>13</v>
      </c>
      <c r="K47" s="25"/>
    </row>
    <row r="48" spans="1:11" ht="13.8" thickBot="1" x14ac:dyDescent="0.3">
      <c r="A48" s="118" t="str">
        <f t="shared" si="10"/>
        <v>Per Year /US$</v>
      </c>
      <c r="B48" s="119">
        <f t="shared" si="10"/>
        <v>100</v>
      </c>
      <c r="C48" s="27">
        <v>14</v>
      </c>
      <c r="D48" s="125"/>
      <c r="E48" s="126"/>
      <c r="F48" s="126"/>
      <c r="G48" s="126"/>
      <c r="H48" s="127"/>
      <c r="I48" s="127"/>
      <c r="J48" s="127"/>
      <c r="K48" s="44"/>
    </row>
    <row r="49" spans="1:11" ht="13.8" thickBot="1" x14ac:dyDescent="0.3">
      <c r="A49" s="118" t="str">
        <f t="shared" si="10"/>
        <v>Per 30 Years /US$</v>
      </c>
      <c r="B49" s="119">
        <f t="shared" si="10"/>
        <v>3000</v>
      </c>
      <c r="C49" s="33">
        <v>30</v>
      </c>
      <c r="D49" s="128"/>
      <c r="E49" s="128"/>
      <c r="F49" s="128"/>
      <c r="G49" s="128"/>
      <c r="H49" s="129"/>
      <c r="I49" s="129"/>
      <c r="J49" s="129"/>
      <c r="K49" s="106"/>
    </row>
    <row r="50" spans="1:11" ht="13.2" x14ac:dyDescent="0.25">
      <c r="A50" s="130"/>
      <c r="B50" s="129"/>
      <c r="C50" s="106"/>
      <c r="D50" s="131" t="s">
        <v>65</v>
      </c>
      <c r="E50" s="131"/>
      <c r="F50" s="131"/>
      <c r="G50" s="131"/>
      <c r="H50" s="132"/>
      <c r="I50" s="133" t="s">
        <v>66</v>
      </c>
      <c r="J50" s="39">
        <f>F10</f>
        <v>3.0159847190107572</v>
      </c>
      <c r="K50" s="134" t="s">
        <v>67</v>
      </c>
    </row>
    <row r="51" spans="1:11" x14ac:dyDescent="0.2">
      <c r="A51" s="135"/>
      <c r="B51" s="44"/>
      <c r="C51" s="163" t="s">
        <v>18</v>
      </c>
      <c r="D51" s="136" t="s">
        <v>68</v>
      </c>
      <c r="E51" s="136" t="s">
        <v>69</v>
      </c>
      <c r="F51" s="136" t="s">
        <v>70</v>
      </c>
      <c r="G51" s="136" t="s">
        <v>71</v>
      </c>
      <c r="H51" s="136" t="s">
        <v>72</v>
      </c>
      <c r="I51" s="136" t="s">
        <v>73</v>
      </c>
      <c r="J51" s="137" t="s">
        <v>74</v>
      </c>
      <c r="K51" s="137" t="s">
        <v>75</v>
      </c>
    </row>
    <row r="52" spans="1:11" x14ac:dyDescent="0.2">
      <c r="A52" s="138"/>
      <c r="B52" s="139"/>
      <c r="C52" s="38" t="s">
        <v>25</v>
      </c>
      <c r="D52" s="39">
        <f>F10/100*30</f>
        <v>0.90479541570322719</v>
      </c>
      <c r="E52" s="39">
        <f>F10/100*15</f>
        <v>0.4523977078516136</v>
      </c>
      <c r="F52" s="39">
        <f>F10/100*10</f>
        <v>0.30159847190107569</v>
      </c>
      <c r="G52" s="39">
        <f>F10/100*15</f>
        <v>0.4523977078516136</v>
      </c>
      <c r="H52" s="39">
        <f>F10/100*8</f>
        <v>0.24127877752086058</v>
      </c>
      <c r="I52" s="39">
        <f>F10/100*6</f>
        <v>0.18095908314064543</v>
      </c>
      <c r="J52" s="39">
        <f>F10/100*6</f>
        <v>0.18095908314064543</v>
      </c>
      <c r="K52" s="39">
        <f>F10/100*10</f>
        <v>0.30159847190107569</v>
      </c>
    </row>
    <row r="53" spans="1:11" x14ac:dyDescent="0.2">
      <c r="A53" s="138"/>
      <c r="B53" s="139"/>
      <c r="C53" s="38" t="s">
        <v>26</v>
      </c>
      <c r="D53" s="39">
        <f t="shared" ref="D53:K53" si="11">D52*2</f>
        <v>1.8095908314064544</v>
      </c>
      <c r="E53" s="39">
        <f t="shared" si="11"/>
        <v>0.90479541570322719</v>
      </c>
      <c r="F53" s="39">
        <f t="shared" si="11"/>
        <v>0.60319694380215139</v>
      </c>
      <c r="G53" s="39">
        <f t="shared" si="11"/>
        <v>0.90479541570322719</v>
      </c>
      <c r="H53" s="39">
        <f t="shared" si="11"/>
        <v>0.48255755504172115</v>
      </c>
      <c r="I53" s="39">
        <f t="shared" si="11"/>
        <v>0.36191816628129087</v>
      </c>
      <c r="J53" s="39">
        <f t="shared" si="11"/>
        <v>0.36191816628129087</v>
      </c>
      <c r="K53" s="39">
        <f t="shared" si="11"/>
        <v>0.60319694380215139</v>
      </c>
    </row>
    <row r="54" spans="1:11" x14ac:dyDescent="0.2">
      <c r="A54" s="138"/>
      <c r="B54" s="139"/>
      <c r="C54" s="38" t="s">
        <v>27</v>
      </c>
      <c r="D54" s="39">
        <f t="shared" ref="D54:K54" si="12">D52*3</f>
        <v>2.7143862471096813</v>
      </c>
      <c r="E54" s="39">
        <f t="shared" si="12"/>
        <v>1.3571931235548407</v>
      </c>
      <c r="F54" s="39">
        <f t="shared" si="12"/>
        <v>0.90479541570322708</v>
      </c>
      <c r="G54" s="39">
        <f t="shared" si="12"/>
        <v>1.3571931235548407</v>
      </c>
      <c r="H54" s="39">
        <f t="shared" si="12"/>
        <v>0.72383633256258173</v>
      </c>
      <c r="I54" s="39">
        <f t="shared" si="12"/>
        <v>0.54287724942193627</v>
      </c>
      <c r="J54" s="39">
        <f t="shared" si="12"/>
        <v>0.54287724942193627</v>
      </c>
      <c r="K54" s="39">
        <f t="shared" si="12"/>
        <v>0.90479541570322708</v>
      </c>
    </row>
    <row r="55" spans="1:11" x14ac:dyDescent="0.2">
      <c r="A55" s="138"/>
      <c r="B55" s="139"/>
      <c r="C55" s="38" t="s">
        <v>28</v>
      </c>
      <c r="D55" s="39">
        <f t="shared" ref="D55:K55" si="13">D52*6</f>
        <v>5.4287724942193627</v>
      </c>
      <c r="E55" s="39">
        <f t="shared" si="13"/>
        <v>2.7143862471096813</v>
      </c>
      <c r="F55" s="39">
        <f t="shared" si="13"/>
        <v>1.8095908314064542</v>
      </c>
      <c r="G55" s="39">
        <f t="shared" si="13"/>
        <v>2.7143862471096813</v>
      </c>
      <c r="H55" s="39">
        <f t="shared" si="13"/>
        <v>1.4476726651251635</v>
      </c>
      <c r="I55" s="39">
        <f t="shared" si="13"/>
        <v>1.0857544988438725</v>
      </c>
      <c r="J55" s="39">
        <f t="shared" si="13"/>
        <v>1.0857544988438725</v>
      </c>
      <c r="K55" s="39">
        <f t="shared" si="13"/>
        <v>1.8095908314064542</v>
      </c>
    </row>
    <row r="56" spans="1:11" x14ac:dyDescent="0.2">
      <c r="A56" s="138"/>
      <c r="B56" s="139"/>
      <c r="C56" s="38" t="s">
        <v>29</v>
      </c>
      <c r="D56" s="39">
        <f t="shared" ref="D56:K56" si="14">D52*12</f>
        <v>10.857544988438725</v>
      </c>
      <c r="E56" s="39">
        <f t="shared" si="14"/>
        <v>5.4287724942193627</v>
      </c>
      <c r="F56" s="39">
        <f t="shared" si="14"/>
        <v>3.6191816628129083</v>
      </c>
      <c r="G56" s="39">
        <f t="shared" si="14"/>
        <v>5.4287724942193627</v>
      </c>
      <c r="H56" s="39">
        <f t="shared" si="14"/>
        <v>2.8953453302503269</v>
      </c>
      <c r="I56" s="39">
        <f t="shared" si="14"/>
        <v>2.1715089976877451</v>
      </c>
      <c r="J56" s="39">
        <f t="shared" si="14"/>
        <v>2.1715089976877451</v>
      </c>
      <c r="K56" s="39">
        <f t="shared" si="14"/>
        <v>3.6191816628129083</v>
      </c>
    </row>
    <row r="57" spans="1:11" x14ac:dyDescent="0.2">
      <c r="A57" s="138"/>
      <c r="B57" s="139"/>
      <c r="C57" s="40" t="s">
        <v>30</v>
      </c>
      <c r="D57" s="140">
        <f t="shared" ref="D57:K57" si="15">D52*14</f>
        <v>12.66713581984518</v>
      </c>
      <c r="E57" s="140">
        <f t="shared" si="15"/>
        <v>6.3335679099225901</v>
      </c>
      <c r="F57" s="140">
        <f t="shared" si="15"/>
        <v>4.2223786066150595</v>
      </c>
      <c r="G57" s="140">
        <f t="shared" si="15"/>
        <v>6.3335679099225901</v>
      </c>
      <c r="H57" s="140">
        <f t="shared" si="15"/>
        <v>3.3779028852920483</v>
      </c>
      <c r="I57" s="140">
        <f t="shared" si="15"/>
        <v>2.5334271639690362</v>
      </c>
      <c r="J57" s="140">
        <f t="shared" si="15"/>
        <v>2.5334271639690362</v>
      </c>
      <c r="K57" s="140">
        <f t="shared" si="15"/>
        <v>4.2223786066150595</v>
      </c>
    </row>
    <row r="58" spans="1:11" x14ac:dyDescent="0.2">
      <c r="A58" s="138"/>
      <c r="B58" s="139"/>
      <c r="C58" s="38" t="s">
        <v>31</v>
      </c>
      <c r="D58" s="39">
        <f t="shared" ref="D58:K58" si="16">D57*2</f>
        <v>25.33427163969036</v>
      </c>
      <c r="E58" s="39">
        <f t="shared" si="16"/>
        <v>12.66713581984518</v>
      </c>
      <c r="F58" s="39">
        <f t="shared" si="16"/>
        <v>8.444757213230119</v>
      </c>
      <c r="G58" s="39">
        <f t="shared" si="16"/>
        <v>12.66713581984518</v>
      </c>
      <c r="H58" s="39">
        <f t="shared" si="16"/>
        <v>6.7558057705840966</v>
      </c>
      <c r="I58" s="39">
        <f t="shared" si="16"/>
        <v>5.0668543279380724</v>
      </c>
      <c r="J58" s="39">
        <f t="shared" si="16"/>
        <v>5.0668543279380724</v>
      </c>
      <c r="K58" s="39">
        <f t="shared" si="16"/>
        <v>8.444757213230119</v>
      </c>
    </row>
    <row r="59" spans="1:11" x14ac:dyDescent="0.2">
      <c r="A59" s="138"/>
      <c r="B59" s="139"/>
      <c r="C59" s="38" t="s">
        <v>32</v>
      </c>
      <c r="D59" s="39">
        <f t="shared" ref="D59:K59" si="17">D58+D57</f>
        <v>38.001407459535542</v>
      </c>
      <c r="E59" s="39">
        <f t="shared" si="17"/>
        <v>19.000703729767771</v>
      </c>
      <c r="F59" s="39">
        <f t="shared" si="17"/>
        <v>12.667135819845178</v>
      </c>
      <c r="G59" s="39">
        <f t="shared" si="17"/>
        <v>19.000703729767771</v>
      </c>
      <c r="H59" s="39">
        <f t="shared" si="17"/>
        <v>10.133708655876145</v>
      </c>
      <c r="I59" s="39">
        <f t="shared" si="17"/>
        <v>7.6002814919071087</v>
      </c>
      <c r="J59" s="39">
        <f t="shared" si="17"/>
        <v>7.6002814919071087</v>
      </c>
      <c r="K59" s="39">
        <f t="shared" si="17"/>
        <v>12.667135819845178</v>
      </c>
    </row>
    <row r="60" spans="1:11" x14ac:dyDescent="0.2">
      <c r="A60" s="138"/>
      <c r="B60" s="139"/>
      <c r="C60" s="38" t="s">
        <v>33</v>
      </c>
      <c r="D60" s="39">
        <f>D58+D58</f>
        <v>50.668543279380721</v>
      </c>
      <c r="E60" s="39">
        <f t="shared" ref="E60:K60" si="18">E59+E57</f>
        <v>25.33427163969036</v>
      </c>
      <c r="F60" s="39">
        <f t="shared" si="18"/>
        <v>16.889514426460238</v>
      </c>
      <c r="G60" s="39">
        <f t="shared" si="18"/>
        <v>25.33427163969036</v>
      </c>
      <c r="H60" s="39">
        <f t="shared" si="18"/>
        <v>13.511611541168193</v>
      </c>
      <c r="I60" s="39">
        <f t="shared" si="18"/>
        <v>10.133708655876145</v>
      </c>
      <c r="J60" s="39">
        <f t="shared" si="18"/>
        <v>10.133708655876145</v>
      </c>
      <c r="K60" s="39">
        <f t="shared" si="18"/>
        <v>16.889514426460238</v>
      </c>
    </row>
    <row r="61" spans="1:11" x14ac:dyDescent="0.2">
      <c r="A61" s="138"/>
      <c r="B61" s="139"/>
      <c r="C61" s="38" t="s">
        <v>34</v>
      </c>
      <c r="D61" s="39">
        <f>D59+D58</f>
        <v>63.335679099225899</v>
      </c>
      <c r="E61" s="39">
        <f t="shared" ref="E61:K61" si="19">E60+E57</f>
        <v>31.66783954961295</v>
      </c>
      <c r="F61" s="39">
        <f t="shared" si="19"/>
        <v>21.111893033075297</v>
      </c>
      <c r="G61" s="39">
        <f t="shared" si="19"/>
        <v>31.66783954961295</v>
      </c>
      <c r="H61" s="39">
        <f t="shared" si="19"/>
        <v>16.889514426460241</v>
      </c>
      <c r="I61" s="39">
        <f t="shared" si="19"/>
        <v>12.667135819845182</v>
      </c>
      <c r="J61" s="39">
        <f t="shared" si="19"/>
        <v>12.667135819845182</v>
      </c>
      <c r="K61" s="39">
        <f t="shared" si="19"/>
        <v>21.111893033075297</v>
      </c>
    </row>
    <row r="62" spans="1:11" x14ac:dyDescent="0.2">
      <c r="A62" s="138"/>
      <c r="B62" s="139"/>
      <c r="C62" s="38" t="s">
        <v>35</v>
      </c>
      <c r="D62" s="39">
        <f>D59+D59</f>
        <v>76.002814919071085</v>
      </c>
      <c r="E62" s="39">
        <f t="shared" ref="E62:K62" si="20">E61+E57</f>
        <v>38.001407459535542</v>
      </c>
      <c r="F62" s="39">
        <f t="shared" si="20"/>
        <v>25.334271639690357</v>
      </c>
      <c r="G62" s="39">
        <f t="shared" si="20"/>
        <v>38.001407459535542</v>
      </c>
      <c r="H62" s="39">
        <f t="shared" si="20"/>
        <v>20.26741731175229</v>
      </c>
      <c r="I62" s="39">
        <f t="shared" si="20"/>
        <v>15.200562983814219</v>
      </c>
      <c r="J62" s="39">
        <f t="shared" si="20"/>
        <v>15.200562983814219</v>
      </c>
      <c r="K62" s="39">
        <f t="shared" si="20"/>
        <v>25.334271639690357</v>
      </c>
    </row>
    <row r="63" spans="1:11" x14ac:dyDescent="0.2">
      <c r="A63" s="138"/>
      <c r="B63" s="139"/>
      <c r="C63" s="38" t="s">
        <v>36</v>
      </c>
      <c r="D63" s="39">
        <f>D59+D60</f>
        <v>88.66995073891627</v>
      </c>
      <c r="E63" s="39">
        <f t="shared" ref="E63:K63" si="21">E62+E57</f>
        <v>44.334975369458135</v>
      </c>
      <c r="F63" s="39">
        <f t="shared" si="21"/>
        <v>29.556650246305416</v>
      </c>
      <c r="G63" s="39">
        <f t="shared" si="21"/>
        <v>44.334975369458135</v>
      </c>
      <c r="H63" s="39">
        <f t="shared" si="21"/>
        <v>23.645320197044338</v>
      </c>
      <c r="I63" s="39">
        <f t="shared" si="21"/>
        <v>17.733990147783256</v>
      </c>
      <c r="J63" s="39">
        <f t="shared" si="21"/>
        <v>17.733990147783256</v>
      </c>
      <c r="K63" s="39">
        <f t="shared" si="21"/>
        <v>29.556650246305416</v>
      </c>
    </row>
    <row r="64" spans="1:11" x14ac:dyDescent="0.2">
      <c r="A64" s="138"/>
      <c r="B64" s="139"/>
      <c r="C64" s="38" t="s">
        <v>37</v>
      </c>
      <c r="D64" s="39">
        <f t="shared" ref="D64:K64" si="22">D63+D57</f>
        <v>101.33708655876146</v>
      </c>
      <c r="E64" s="39">
        <f t="shared" si="22"/>
        <v>50.668543279380728</v>
      </c>
      <c r="F64" s="39">
        <f t="shared" si="22"/>
        <v>33.779028852920476</v>
      </c>
      <c r="G64" s="39">
        <f t="shared" si="22"/>
        <v>50.668543279380728</v>
      </c>
      <c r="H64" s="39">
        <f t="shared" si="22"/>
        <v>27.023223082336386</v>
      </c>
      <c r="I64" s="39">
        <f t="shared" si="22"/>
        <v>20.267417311752293</v>
      </c>
      <c r="J64" s="39">
        <f t="shared" si="22"/>
        <v>20.267417311752293</v>
      </c>
      <c r="K64" s="39">
        <f t="shared" si="22"/>
        <v>33.779028852920476</v>
      </c>
    </row>
    <row r="65" spans="1:11" x14ac:dyDescent="0.2">
      <c r="A65" s="138"/>
      <c r="B65" s="139"/>
      <c r="C65" s="38" t="s">
        <v>38</v>
      </c>
      <c r="D65" s="39">
        <f t="shared" ref="D65:K65" si="23">D64+D57</f>
        <v>114.00422237860664</v>
      </c>
      <c r="E65" s="39">
        <f t="shared" si="23"/>
        <v>57.002111189303321</v>
      </c>
      <c r="F65" s="39">
        <f t="shared" si="23"/>
        <v>38.001407459535535</v>
      </c>
      <c r="G65" s="39">
        <f t="shared" si="23"/>
        <v>57.002111189303321</v>
      </c>
      <c r="H65" s="39">
        <f t="shared" si="23"/>
        <v>30.401125967628435</v>
      </c>
      <c r="I65" s="39">
        <f t="shared" si="23"/>
        <v>22.80084447572133</v>
      </c>
      <c r="J65" s="39">
        <f t="shared" si="23"/>
        <v>22.80084447572133</v>
      </c>
      <c r="K65" s="39">
        <f t="shared" si="23"/>
        <v>38.001407459535535</v>
      </c>
    </row>
    <row r="66" spans="1:11" x14ac:dyDescent="0.2">
      <c r="A66" s="138"/>
      <c r="B66" s="139"/>
      <c r="C66" s="38" t="s">
        <v>39</v>
      </c>
      <c r="D66" s="39">
        <f t="shared" ref="D66:K66" si="24">D65+D57</f>
        <v>126.67135819845183</v>
      </c>
      <c r="E66" s="39">
        <f t="shared" si="24"/>
        <v>63.335679099225914</v>
      </c>
      <c r="F66" s="39">
        <f t="shared" si="24"/>
        <v>42.223786066150595</v>
      </c>
      <c r="G66" s="39">
        <f t="shared" si="24"/>
        <v>63.335679099225914</v>
      </c>
      <c r="H66" s="39">
        <f t="shared" si="24"/>
        <v>33.779028852920483</v>
      </c>
      <c r="I66" s="39">
        <f t="shared" si="24"/>
        <v>25.334271639690368</v>
      </c>
      <c r="J66" s="39">
        <f t="shared" si="24"/>
        <v>25.334271639690368</v>
      </c>
      <c r="K66" s="39">
        <f t="shared" si="24"/>
        <v>42.223786066150595</v>
      </c>
    </row>
    <row r="67" spans="1:11" x14ac:dyDescent="0.2">
      <c r="A67" s="138"/>
      <c r="B67" s="139"/>
      <c r="C67" s="38" t="s">
        <v>40</v>
      </c>
      <c r="D67" s="39">
        <f t="shared" ref="D67:K67" si="25">D66*2</f>
        <v>253.34271639690365</v>
      </c>
      <c r="E67" s="39">
        <f t="shared" si="25"/>
        <v>126.67135819845183</v>
      </c>
      <c r="F67" s="39">
        <f t="shared" si="25"/>
        <v>84.44757213230119</v>
      </c>
      <c r="G67" s="39">
        <f t="shared" si="25"/>
        <v>126.67135819845183</v>
      </c>
      <c r="H67" s="39">
        <f t="shared" si="25"/>
        <v>67.558057705840966</v>
      </c>
      <c r="I67" s="39">
        <f t="shared" si="25"/>
        <v>50.668543279380735</v>
      </c>
      <c r="J67" s="39">
        <f t="shared" si="25"/>
        <v>50.668543279380735</v>
      </c>
      <c r="K67" s="39">
        <f t="shared" si="25"/>
        <v>84.44757213230119</v>
      </c>
    </row>
    <row r="68" spans="1:11" x14ac:dyDescent="0.2">
      <c r="A68" s="130"/>
      <c r="B68" s="106"/>
      <c r="C68" s="42" t="s">
        <v>41</v>
      </c>
      <c r="D68" s="39">
        <f t="shared" ref="D68:K68" si="26">D67+D66</f>
        <v>380.01407459535551</v>
      </c>
      <c r="E68" s="39">
        <f t="shared" si="26"/>
        <v>190.00703729767775</v>
      </c>
      <c r="F68" s="39">
        <f t="shared" si="26"/>
        <v>126.67135819845178</v>
      </c>
      <c r="G68" s="39">
        <f t="shared" si="26"/>
        <v>190.00703729767775</v>
      </c>
      <c r="H68" s="39">
        <f t="shared" si="26"/>
        <v>101.33708655876146</v>
      </c>
      <c r="I68" s="39">
        <f t="shared" si="26"/>
        <v>76.002814919071099</v>
      </c>
      <c r="J68" s="39">
        <f t="shared" si="26"/>
        <v>76.002814919071099</v>
      </c>
      <c r="K68" s="39">
        <f t="shared" si="26"/>
        <v>126.67135819845178</v>
      </c>
    </row>
    <row r="69" spans="1:11" x14ac:dyDescent="0.2">
      <c r="H69" s="45"/>
      <c r="I69" s="45"/>
      <c r="J69" s="45"/>
      <c r="K69" s="45"/>
    </row>
    <row r="71" spans="1:11" x14ac:dyDescent="0.2">
      <c r="D71" s="1"/>
      <c r="E71" s="1"/>
      <c r="F71" s="1"/>
      <c r="G71" s="1"/>
    </row>
    <row r="72" spans="1:11" x14ac:dyDescent="0.2">
      <c r="D72" s="1"/>
      <c r="E72" s="1"/>
      <c r="F72" s="1"/>
      <c r="G72" s="1"/>
    </row>
    <row r="73" spans="1:11" x14ac:dyDescent="0.2">
      <c r="D73" s="1"/>
      <c r="E73" s="1"/>
      <c r="F73" s="1"/>
      <c r="G73" s="1"/>
    </row>
    <row r="74" spans="1:11" x14ac:dyDescent="0.2">
      <c r="D74" s="1"/>
      <c r="E74" s="1"/>
      <c r="F74" s="1"/>
      <c r="G74" s="1"/>
    </row>
    <row r="75" spans="1:11" x14ac:dyDescent="0.2">
      <c r="D75" s="1"/>
      <c r="E75" s="1"/>
      <c r="F75" s="1"/>
      <c r="G75" s="1"/>
    </row>
    <row r="76" spans="1:11" x14ac:dyDescent="0.2">
      <c r="D76" s="1"/>
      <c r="E76" s="1"/>
      <c r="F76" s="1"/>
      <c r="G76" s="1"/>
    </row>
    <row r="77" spans="1:11" x14ac:dyDescent="0.2">
      <c r="D77" s="1"/>
      <c r="E77" s="1"/>
      <c r="F77" s="1"/>
      <c r="G77" s="1"/>
    </row>
    <row r="78" spans="1:11" x14ac:dyDescent="0.2">
      <c r="D78" s="1"/>
      <c r="E78" s="1"/>
      <c r="F78" s="1"/>
      <c r="G78" s="1"/>
    </row>
    <row r="79" spans="1:11" x14ac:dyDescent="0.2">
      <c r="D79" s="1"/>
      <c r="E79" s="1"/>
      <c r="F79" s="1"/>
      <c r="G79" s="1"/>
    </row>
    <row r="80" spans="1:11" x14ac:dyDescent="0.2">
      <c r="D80" s="1"/>
      <c r="E80" s="1"/>
      <c r="F80" s="1"/>
      <c r="G80" s="1"/>
    </row>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sheetData>
  <conditionalFormatting sqref="D10:F26 H10:K26">
    <cfRule type="dataBar" priority="8">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onditionalFormatting>
  <conditionalFormatting sqref="D52:K68">
    <cfRule type="dataBar" priority="9">
      <dataBar>
        <cfvo type="min"/>
        <cfvo type="max"/>
        <color rgb="FF638EC6"/>
      </dataBar>
    </cfRule>
  </conditionalFormatting>
  <conditionalFormatting sqref="J50">
    <cfRule type="dataBar" priority="1">
      <dataBar>
        <cfvo type="min"/>
        <cfvo type="max"/>
        <color rgb="FF638EC6"/>
      </dataBar>
    </cfRule>
    <cfRule type="dataBar" priority="2">
      <dataBar>
        <cfvo type="min"/>
        <cfvo type="max"/>
        <color rgb="FFD6007B"/>
      </dataBar>
    </cfRule>
  </conditionalFormatting>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C4E67-34B0-436C-859A-C9B5F4266A03}">
  <dimension ref="A1:K110"/>
  <sheetViews>
    <sheetView topLeftCell="D1" zoomScale="90" zoomScaleNormal="90" workbookViewId="0">
      <selection activeCell="D1" sqref="A1:XFD1048576"/>
    </sheetView>
  </sheetViews>
  <sheetFormatPr defaultColWidth="9" defaultRowHeight="10.199999999999999" x14ac:dyDescent="0.2"/>
  <cols>
    <col min="1" max="1" width="13.44140625" style="377" customWidth="1"/>
    <col min="2" max="2" width="16.21875" style="377" customWidth="1"/>
    <col min="3" max="3" width="22.88671875" style="377" customWidth="1"/>
    <col min="4" max="7" width="21.21875" style="442" customWidth="1"/>
    <col min="8" max="11" width="21.21875" style="377" customWidth="1"/>
    <col min="12" max="16384" width="9" style="377"/>
  </cols>
  <sheetData>
    <row r="1" spans="1:11" ht="18" thickBot="1" x14ac:dyDescent="0.35">
      <c r="A1" s="370" t="s">
        <v>197</v>
      </c>
      <c r="B1" s="371"/>
      <c r="C1" s="372"/>
      <c r="D1" s="373" t="str">
        <f>'Simple Explain'!C1</f>
        <v>The FUTURO-Plan 2001 to 2025 - 1 x 14 x 30 for</v>
      </c>
      <c r="E1" s="374"/>
      <c r="F1" s="374"/>
      <c r="G1" s="1027">
        <f>A10</f>
        <v>0</v>
      </c>
      <c r="H1" s="375" t="str">
        <f>A11</f>
        <v>GDP (PPP)</v>
      </c>
      <c r="I1" s="375"/>
      <c r="J1" s="376"/>
    </row>
    <row r="2" spans="1:11" ht="11.4" x14ac:dyDescent="0.2">
      <c r="C2" s="378" t="s">
        <v>0</v>
      </c>
      <c r="D2" s="379"/>
      <c r="E2" s="379"/>
      <c r="F2" s="379"/>
      <c r="G2" s="379"/>
      <c r="H2" s="379"/>
      <c r="I2" s="380"/>
      <c r="J2" s="381"/>
    </row>
    <row r="3" spans="1:11" ht="16.350000000000001" customHeight="1" thickBot="1" x14ac:dyDescent="0.35">
      <c r="A3"/>
      <c r="B3" s="382" t="s">
        <v>83</v>
      </c>
      <c r="C3" s="383"/>
      <c r="D3" s="384" t="s">
        <v>1</v>
      </c>
      <c r="E3" s="384"/>
      <c r="F3" s="384"/>
      <c r="G3" s="384"/>
      <c r="H3" s="384"/>
      <c r="I3" s="384"/>
      <c r="J3" s="385"/>
    </row>
    <row r="4" spans="1:11" ht="12" thickBot="1" x14ac:dyDescent="0.25">
      <c r="A4" s="386"/>
      <c r="B4" s="387"/>
      <c r="C4" s="876">
        <v>2025</v>
      </c>
      <c r="D4" s="388" t="s">
        <v>2</v>
      </c>
      <c r="E4" s="388" t="s">
        <v>3</v>
      </c>
      <c r="F4" s="388" t="s">
        <v>4</v>
      </c>
      <c r="G4" s="389" t="s">
        <v>5</v>
      </c>
      <c r="H4" s="390" t="s">
        <v>6</v>
      </c>
      <c r="I4" s="390" t="s">
        <v>7</v>
      </c>
      <c r="J4" s="390"/>
      <c r="K4" s="391"/>
    </row>
    <row r="5" spans="1:11" ht="13.8" thickBot="1" x14ac:dyDescent="0.3">
      <c r="A5" s="392"/>
      <c r="B5" s="392"/>
      <c r="C5" s="393" t="s">
        <v>8</v>
      </c>
      <c r="D5" s="518">
        <v>1</v>
      </c>
      <c r="E5" s="885">
        <f ca="1">D5*C6</f>
        <v>3401.9769357495884</v>
      </c>
      <c r="F5" s="394">
        <f ca="1">E5*14</f>
        <v>47627.677100494235</v>
      </c>
      <c r="G5" s="395">
        <v>1</v>
      </c>
      <c r="H5" s="394">
        <f ca="1">F5*30</f>
        <v>1428830.313014827</v>
      </c>
      <c r="I5" s="396">
        <f ca="1">E26</f>
        <v>571532.12520593079</v>
      </c>
      <c r="J5" s="397">
        <f ca="1">F26</f>
        <v>857298.18780889618</v>
      </c>
      <c r="K5" s="398"/>
    </row>
    <row r="6" spans="1:11" ht="15.6" x14ac:dyDescent="0.3">
      <c r="A6" s="399" t="s">
        <v>9</v>
      </c>
      <c r="B6" s="400">
        <f ca="1">D5*C6</f>
        <v>3401.9769357495884</v>
      </c>
      <c r="C6" s="401">
        <f ca="1">B7/C7</f>
        <v>3401.9769357495884</v>
      </c>
      <c r="D6" s="402" t="s">
        <v>10</v>
      </c>
      <c r="E6" s="403"/>
      <c r="F6" s="403"/>
      <c r="G6" s="1009" t="e" vm="1">
        <v>#VALUE!</v>
      </c>
      <c r="H6" s="404" t="s">
        <v>11</v>
      </c>
      <c r="I6" s="405" t="s">
        <v>12</v>
      </c>
      <c r="J6" s="405" t="s">
        <v>13</v>
      </c>
      <c r="K6" s="406"/>
    </row>
    <row r="7" spans="1:11" ht="14.4" x14ac:dyDescent="0.3">
      <c r="A7" s="407" t="s">
        <v>14</v>
      </c>
      <c r="B7" s="408">
        <f ca="1">49147/G7</f>
        <v>47627.677100494235</v>
      </c>
      <c r="C7" s="27">
        <v>14</v>
      </c>
      <c r="D7" s="409"/>
      <c r="E7" s="410"/>
      <c r="F7" s="409"/>
      <c r="G7" s="1187" cm="1">
        <f t="array" aca="1" ref="G7" ca="1">_FV(G6,"Price")</f>
        <v>1.0319</v>
      </c>
      <c r="H7" s="409"/>
      <c r="I7" s="411"/>
      <c r="J7" s="409"/>
      <c r="K7" s="410"/>
    </row>
    <row r="8" spans="1:11" ht="13.8" thickBot="1" x14ac:dyDescent="0.3">
      <c r="A8" s="412" t="s">
        <v>15</v>
      </c>
      <c r="B8" s="511">
        <f ca="1">B7*C8</f>
        <v>1428830.313014827</v>
      </c>
      <c r="C8" s="33">
        <v>30</v>
      </c>
      <c r="D8" s="413" t="s">
        <v>16</v>
      </c>
      <c r="E8" s="413"/>
      <c r="F8" s="413"/>
      <c r="G8" s="414"/>
      <c r="H8" s="413" t="s">
        <v>17</v>
      </c>
      <c r="I8" s="413"/>
      <c r="J8" s="413"/>
      <c r="K8" s="413"/>
    </row>
    <row r="9" spans="1:11" x14ac:dyDescent="0.2">
      <c r="A9" s="415"/>
      <c r="C9" s="416" t="s">
        <v>18</v>
      </c>
      <c r="D9" s="417" t="s">
        <v>19</v>
      </c>
      <c r="E9" s="418" t="s">
        <v>20</v>
      </c>
      <c r="F9" s="419" t="s">
        <v>13</v>
      </c>
      <c r="G9" s="420" t="s">
        <v>18</v>
      </c>
      <c r="H9" s="417" t="s">
        <v>21</v>
      </c>
      <c r="I9" s="417" t="s">
        <v>22</v>
      </c>
      <c r="J9" s="417" t="s">
        <v>23</v>
      </c>
      <c r="K9" s="417" t="s">
        <v>24</v>
      </c>
    </row>
    <row r="10" spans="1:11" ht="15" thickBot="1" x14ac:dyDescent="0.35">
      <c r="A10" s="409"/>
      <c r="C10" s="421" t="s">
        <v>25</v>
      </c>
      <c r="D10" s="422">
        <f ca="1">E5</f>
        <v>3401.9769357495884</v>
      </c>
      <c r="E10" s="423">
        <f ca="1">D10/100*40</f>
        <v>1360.7907742998352</v>
      </c>
      <c r="F10" s="424">
        <f ca="1">D10/100*60</f>
        <v>2041.1861614497529</v>
      </c>
      <c r="G10" s="425" t="s">
        <v>25</v>
      </c>
      <c r="H10" s="422">
        <f ca="1">E10/100*35</f>
        <v>476.2767710049423</v>
      </c>
      <c r="I10" s="423">
        <f ca="1">E10/100*10</f>
        <v>136.07907742998353</v>
      </c>
      <c r="J10" s="423">
        <f ca="1">E10/100*10</f>
        <v>136.07907742998353</v>
      </c>
      <c r="K10" s="423">
        <f ca="1">E10/100*45</f>
        <v>612.35584843492586</v>
      </c>
    </row>
    <row r="11" spans="1:11" x14ac:dyDescent="0.2">
      <c r="A11" s="1181" t="s">
        <v>198</v>
      </c>
      <c r="B11" s="1182" t="s">
        <v>199</v>
      </c>
      <c r="C11" s="421" t="s">
        <v>26</v>
      </c>
      <c r="D11" s="422">
        <f ca="1">D10*2</f>
        <v>6803.9538714991768</v>
      </c>
      <c r="E11" s="423">
        <f ca="1">E10*2</f>
        <v>2721.5815485996704</v>
      </c>
      <c r="F11" s="424">
        <f ca="1">F10*2</f>
        <v>4082.3723228995059</v>
      </c>
      <c r="G11" s="425" t="s">
        <v>26</v>
      </c>
      <c r="H11" s="422">
        <f ca="1">H10*2</f>
        <v>952.55354200988461</v>
      </c>
      <c r="I11" s="423">
        <f ca="1">I10*2</f>
        <v>272.15815485996706</v>
      </c>
      <c r="J11" s="423">
        <f ca="1">J10*2</f>
        <v>272.15815485996706</v>
      </c>
      <c r="K11" s="423">
        <f ca="1">K10*2</f>
        <v>1224.7116968698517</v>
      </c>
    </row>
    <row r="12" spans="1:11" ht="21" x14ac:dyDescent="0.2">
      <c r="A12" s="1183" t="s">
        <v>157</v>
      </c>
      <c r="B12" s="1184" t="s">
        <v>200</v>
      </c>
      <c r="C12" s="421" t="s">
        <v>27</v>
      </c>
      <c r="D12" s="422">
        <f ca="1">D10*3</f>
        <v>10205.930807248766</v>
      </c>
      <c r="E12" s="423">
        <f ca="1">E10*3</f>
        <v>4082.3723228995059</v>
      </c>
      <c r="F12" s="424">
        <f ca="1">F10*3</f>
        <v>6123.5584843492588</v>
      </c>
      <c r="G12" s="425" t="s">
        <v>27</v>
      </c>
      <c r="H12" s="422">
        <f ca="1">H10*3</f>
        <v>1428.830313014827</v>
      </c>
      <c r="I12" s="423">
        <f ca="1">I10*3</f>
        <v>408.23723228995061</v>
      </c>
      <c r="J12" s="423">
        <f ca="1">J10*3</f>
        <v>408.23723228995061</v>
      </c>
      <c r="K12" s="423">
        <f ca="1">K10*3</f>
        <v>1837.0675453047775</v>
      </c>
    </row>
    <row r="13" spans="1:11" ht="11.4" thickBot="1" x14ac:dyDescent="0.25">
      <c r="A13" s="1185" t="s">
        <v>162</v>
      </c>
      <c r="B13" s="1186" t="s">
        <v>201</v>
      </c>
      <c r="C13" s="421" t="s">
        <v>28</v>
      </c>
      <c r="D13" s="422">
        <f ca="1">D10*6</f>
        <v>20411.861614497531</v>
      </c>
      <c r="E13" s="423">
        <f ca="1">E10*6</f>
        <v>8164.7446457990118</v>
      </c>
      <c r="F13" s="424">
        <f ca="1">F10*6</f>
        <v>12247.116968698518</v>
      </c>
      <c r="G13" s="425" t="s">
        <v>28</v>
      </c>
      <c r="H13" s="422">
        <f ca="1">H10*6</f>
        <v>2857.6606260296539</v>
      </c>
      <c r="I13" s="423">
        <f ca="1">I10*6</f>
        <v>816.47446457990122</v>
      </c>
      <c r="J13" s="423">
        <f ca="1">J10*6</f>
        <v>816.47446457990122</v>
      </c>
      <c r="K13" s="423">
        <f ca="1">K10*6</f>
        <v>3674.1350906095549</v>
      </c>
    </row>
    <row r="14" spans="1:11" x14ac:dyDescent="0.2">
      <c r="A14" s="426"/>
      <c r="B14" s="426"/>
      <c r="C14" s="421" t="s">
        <v>29</v>
      </c>
      <c r="D14" s="422">
        <f ca="1">D10*12</f>
        <v>40823.723228995063</v>
      </c>
      <c r="E14" s="423">
        <f ca="1">E10*12</f>
        <v>16329.489291598024</v>
      </c>
      <c r="F14" s="424">
        <f ca="1">F10*12</f>
        <v>24494.233937397035</v>
      </c>
      <c r="G14" s="425" t="s">
        <v>29</v>
      </c>
      <c r="H14" s="422">
        <f ca="1">H10*12</f>
        <v>5715.3212520593079</v>
      </c>
      <c r="I14" s="423">
        <f ca="1">I10*12</f>
        <v>1632.9489291598024</v>
      </c>
      <c r="J14" s="423">
        <f ca="1">J10*12</f>
        <v>1632.9489291598024</v>
      </c>
      <c r="K14" s="423">
        <f ca="1">K10*12</f>
        <v>7348.2701812191099</v>
      </c>
    </row>
    <row r="15" spans="1:11" x14ac:dyDescent="0.2">
      <c r="A15" s="426"/>
      <c r="B15" s="427"/>
      <c r="C15" s="428" t="s">
        <v>30</v>
      </c>
      <c r="D15" s="429">
        <f ca="1">D10*14</f>
        <v>47627.677100494235</v>
      </c>
      <c r="E15" s="430">
        <f ca="1">E10*14</f>
        <v>19051.070840197692</v>
      </c>
      <c r="F15" s="431">
        <f ca="1">F10*14</f>
        <v>28576.606260296539</v>
      </c>
      <c r="G15" s="432" t="s">
        <v>30</v>
      </c>
      <c r="H15" s="429">
        <f ca="1">H10*14</f>
        <v>6667.8747940691919</v>
      </c>
      <c r="I15" s="430">
        <f ca="1">I10*14</f>
        <v>1905.1070840197694</v>
      </c>
      <c r="J15" s="430">
        <f ca="1">J10*14</f>
        <v>1905.1070840197694</v>
      </c>
      <c r="K15" s="430">
        <f ca="1">K10*14</f>
        <v>8572.9818780889618</v>
      </c>
    </row>
    <row r="16" spans="1:11" ht="12.9" customHeight="1" x14ac:dyDescent="0.2">
      <c r="A16" s="426"/>
      <c r="B16" s="433"/>
      <c r="C16" s="425" t="s">
        <v>31</v>
      </c>
      <c r="D16" s="422">
        <f ca="1">D15*2</f>
        <v>95255.35420098847</v>
      </c>
      <c r="E16" s="423">
        <f ca="1">E15*2</f>
        <v>38102.141680395383</v>
      </c>
      <c r="F16" s="424">
        <f ca="1">F15*2</f>
        <v>57153.212520593079</v>
      </c>
      <c r="G16" s="425" t="s">
        <v>31</v>
      </c>
      <c r="H16" s="422">
        <f ca="1">H15*2</f>
        <v>13335.749588138384</v>
      </c>
      <c r="I16" s="423">
        <f ca="1">I15*2</f>
        <v>3810.2141680395389</v>
      </c>
      <c r="J16" s="423">
        <f ca="1">J15*2</f>
        <v>3810.2141680395389</v>
      </c>
      <c r="K16" s="423">
        <f ca="1">K15*2</f>
        <v>17145.963756177924</v>
      </c>
    </row>
    <row r="17" spans="2:11" x14ac:dyDescent="0.2">
      <c r="C17" s="425" t="s">
        <v>32</v>
      </c>
      <c r="D17" s="422">
        <f ca="1">D16+D15</f>
        <v>142883.0313014827</v>
      </c>
      <c r="E17" s="423">
        <f ca="1">E16+E15</f>
        <v>57153.212520593079</v>
      </c>
      <c r="F17" s="424">
        <f ca="1">F16+F15</f>
        <v>85729.818780889618</v>
      </c>
      <c r="G17" s="425" t="s">
        <v>32</v>
      </c>
      <c r="H17" s="422">
        <f ca="1">H16+H15</f>
        <v>20003.624382207578</v>
      </c>
      <c r="I17" s="423">
        <f ca="1">I16+I15</f>
        <v>5715.3212520593079</v>
      </c>
      <c r="J17" s="423">
        <f ca="1">J16+J15</f>
        <v>5715.3212520593079</v>
      </c>
      <c r="K17" s="423">
        <f ca="1">K16+K15</f>
        <v>25718.945634266885</v>
      </c>
    </row>
    <row r="18" spans="2:11" x14ac:dyDescent="0.2">
      <c r="C18" s="425" t="s">
        <v>33</v>
      </c>
      <c r="D18" s="422">
        <f ca="1">D16*2</f>
        <v>190510.70840197694</v>
      </c>
      <c r="E18" s="423">
        <f ca="1">E16+E16</f>
        <v>76204.283360790767</v>
      </c>
      <c r="F18" s="424">
        <f ca="1">F16+F16</f>
        <v>114306.42504118616</v>
      </c>
      <c r="G18" s="425" t="s">
        <v>33</v>
      </c>
      <c r="H18" s="422">
        <f ca="1">H16+H16</f>
        <v>26671.499176276768</v>
      </c>
      <c r="I18" s="423">
        <f ca="1">I16+I16</f>
        <v>7620.4283360790778</v>
      </c>
      <c r="J18" s="423">
        <f ca="1">J16+J16</f>
        <v>7620.4283360790778</v>
      </c>
      <c r="K18" s="423">
        <f ca="1">K16+K16</f>
        <v>34291.927512355847</v>
      </c>
    </row>
    <row r="19" spans="2:11" x14ac:dyDescent="0.2">
      <c r="C19" s="425" t="s">
        <v>34</v>
      </c>
      <c r="D19" s="422">
        <f ca="1">D17+D16</f>
        <v>238138.38550247118</v>
      </c>
      <c r="E19" s="423">
        <f ca="1">E17+E16</f>
        <v>95255.354200988455</v>
      </c>
      <c r="F19" s="424">
        <f ca="1">F16+F17</f>
        <v>142883.0313014827</v>
      </c>
      <c r="G19" s="425" t="s">
        <v>34</v>
      </c>
      <c r="H19" s="422">
        <f ca="1">H17+H16</f>
        <v>33339.373970345958</v>
      </c>
      <c r="I19" s="423">
        <f ca="1">I16+I17</f>
        <v>9525.5354200988477</v>
      </c>
      <c r="J19" s="423">
        <f ca="1">J16+J17</f>
        <v>9525.5354200988477</v>
      </c>
      <c r="K19" s="423">
        <f ca="1">K18+K15</f>
        <v>42864.909390444809</v>
      </c>
    </row>
    <row r="20" spans="2:11" x14ac:dyDescent="0.2">
      <c r="C20" s="425" t="s">
        <v>35</v>
      </c>
      <c r="D20" s="422">
        <f ca="1">D17*2</f>
        <v>285766.06260296539</v>
      </c>
      <c r="E20" s="423">
        <f ca="1">E17+E17</f>
        <v>114306.42504118616</v>
      </c>
      <c r="F20" s="424">
        <f ca="1">F17+F17</f>
        <v>171459.63756177924</v>
      </c>
      <c r="G20" s="425" t="s">
        <v>35</v>
      </c>
      <c r="H20" s="422">
        <f ca="1">H17+H17</f>
        <v>40007.248764415155</v>
      </c>
      <c r="I20" s="423">
        <f ca="1">I17+I17</f>
        <v>11430.642504118616</v>
      </c>
      <c r="J20" s="423">
        <f ca="1">J17+J17</f>
        <v>11430.642504118616</v>
      </c>
      <c r="K20" s="423">
        <f ca="1">K19+K15</f>
        <v>51437.891268533771</v>
      </c>
    </row>
    <row r="21" spans="2:11" x14ac:dyDescent="0.2">
      <c r="C21" s="425" t="s">
        <v>36</v>
      </c>
      <c r="D21" s="422">
        <f ca="1">D18+D17</f>
        <v>333393.73970345967</v>
      </c>
      <c r="E21" s="423">
        <f ca="1">E18+E17</f>
        <v>133357.49588138383</v>
      </c>
      <c r="F21" s="424">
        <f ca="1">F18+F17</f>
        <v>200036.24382207578</v>
      </c>
      <c r="G21" s="425" t="s">
        <v>36</v>
      </c>
      <c r="H21" s="422">
        <f ca="1">H17+H18</f>
        <v>46675.123558484345</v>
      </c>
      <c r="I21" s="423">
        <f ca="1">I18+I17</f>
        <v>13335.749588138386</v>
      </c>
      <c r="J21" s="423">
        <f ca="1">J18+J17</f>
        <v>13335.749588138386</v>
      </c>
      <c r="K21" s="423">
        <f ca="1">K20+K15</f>
        <v>60010.873146622733</v>
      </c>
    </row>
    <row r="22" spans="2:11" x14ac:dyDescent="0.2">
      <c r="C22" s="425" t="s">
        <v>37</v>
      </c>
      <c r="D22" s="422">
        <f ca="1">D18+D18</f>
        <v>381021.41680395388</v>
      </c>
      <c r="E22" s="423">
        <f ca="1">E18+E18</f>
        <v>152408.56672158153</v>
      </c>
      <c r="F22" s="424">
        <f ca="1">F18+F18</f>
        <v>228612.85008237232</v>
      </c>
      <c r="G22" s="425" t="s">
        <v>37</v>
      </c>
      <c r="H22" s="422">
        <f ca="1">H18+H18</f>
        <v>53342.998352553535</v>
      </c>
      <c r="I22" s="423">
        <f ca="1">I18+I18</f>
        <v>15240.856672158156</v>
      </c>
      <c r="J22" s="423">
        <f ca="1">J18+J18</f>
        <v>15240.856672158156</v>
      </c>
      <c r="K22" s="423">
        <f ca="1">K21+K15</f>
        <v>68583.855024711695</v>
      </c>
    </row>
    <row r="23" spans="2:11" x14ac:dyDescent="0.2">
      <c r="C23" s="425" t="s">
        <v>38</v>
      </c>
      <c r="D23" s="422">
        <f ca="1">D18+D19</f>
        <v>428649.09390444809</v>
      </c>
      <c r="E23" s="423">
        <f ca="1">E19+E18</f>
        <v>171459.63756177924</v>
      </c>
      <c r="F23" s="424">
        <f ca="1">F19+F18</f>
        <v>257189.45634266885</v>
      </c>
      <c r="G23" s="425" t="s">
        <v>38</v>
      </c>
      <c r="H23" s="422">
        <f ca="1">H18+H19</f>
        <v>60010.873146622725</v>
      </c>
      <c r="I23" s="423">
        <f ca="1">I19+I18</f>
        <v>17145.963756177924</v>
      </c>
      <c r="J23" s="423">
        <f ca="1">J19+J18</f>
        <v>17145.963756177924</v>
      </c>
      <c r="K23" s="423">
        <f ca="1">K22+K15</f>
        <v>77156.836902800656</v>
      </c>
    </row>
    <row r="24" spans="2:11" x14ac:dyDescent="0.2">
      <c r="C24" s="425" t="s">
        <v>39</v>
      </c>
      <c r="D24" s="422">
        <f ca="1">D15*10</f>
        <v>476276.77100494236</v>
      </c>
      <c r="E24" s="423">
        <f ca="1">E19+E19</f>
        <v>190510.70840197691</v>
      </c>
      <c r="F24" s="424">
        <f ca="1">F19+F19</f>
        <v>285766.06260296539</v>
      </c>
      <c r="G24" s="425" t="s">
        <v>39</v>
      </c>
      <c r="H24" s="422">
        <f ca="1">H19+H19</f>
        <v>66678.747940691916</v>
      </c>
      <c r="I24" s="423">
        <f ca="1">I19+I19</f>
        <v>19051.070840197695</v>
      </c>
      <c r="J24" s="423">
        <f ca="1">J19+J19</f>
        <v>19051.070840197695</v>
      </c>
      <c r="K24" s="423">
        <f ca="1">K23+K15</f>
        <v>85729.818780889618</v>
      </c>
    </row>
    <row r="25" spans="2:11" x14ac:dyDescent="0.2">
      <c r="C25" s="425" t="s">
        <v>40</v>
      </c>
      <c r="D25" s="422">
        <f ca="1">D24*2</f>
        <v>952553.54200988472</v>
      </c>
      <c r="E25" s="423">
        <f ca="1">E24*2</f>
        <v>381021.41680395382</v>
      </c>
      <c r="F25" s="424">
        <f ca="1">F24*2</f>
        <v>571532.12520593079</v>
      </c>
      <c r="G25" s="425" t="s">
        <v>40</v>
      </c>
      <c r="H25" s="422">
        <f ca="1">H24*2</f>
        <v>133357.49588138383</v>
      </c>
      <c r="I25" s="423">
        <f ca="1">I24*2</f>
        <v>38102.141680395391</v>
      </c>
      <c r="J25" s="423">
        <f ca="1">J24*2</f>
        <v>38102.141680395391</v>
      </c>
      <c r="K25" s="423">
        <f ca="1">K24*2</f>
        <v>171459.63756177924</v>
      </c>
    </row>
    <row r="26" spans="2:11" ht="10.8" thickBot="1" x14ac:dyDescent="0.25">
      <c r="C26" s="434" t="s">
        <v>41</v>
      </c>
      <c r="D26" s="435">
        <f ca="1">D25+D24</f>
        <v>1428830.3130148272</v>
      </c>
      <c r="E26" s="436">
        <f ca="1">E25+E24</f>
        <v>571532.12520593079</v>
      </c>
      <c r="F26" s="437">
        <f ca="1">F25+F24</f>
        <v>857298.18780889618</v>
      </c>
      <c r="G26" s="438" t="s">
        <v>41</v>
      </c>
      <c r="H26" s="435">
        <f ca="1">H25+H24</f>
        <v>200036.24382207575</v>
      </c>
      <c r="I26" s="423">
        <f ca="1">I25+I24</f>
        <v>57153.212520593086</v>
      </c>
      <c r="J26" s="423">
        <f ca="1">J25+J24</f>
        <v>57153.212520593086</v>
      </c>
      <c r="K26" s="423">
        <f ca="1">K25+K24</f>
        <v>257189.45634266885</v>
      </c>
    </row>
    <row r="27" spans="2:11" x14ac:dyDescent="0.2">
      <c r="B27" s="439" t="s">
        <v>126</v>
      </c>
      <c r="C27" s="440"/>
      <c r="D27" s="394"/>
      <c r="E27" s="394"/>
      <c r="F27" s="394"/>
      <c r="G27" s="394"/>
      <c r="H27" s="441"/>
      <c r="I27" s="442"/>
      <c r="J27" s="442"/>
      <c r="K27" s="442"/>
    </row>
    <row r="28" spans="2:11" x14ac:dyDescent="0.2">
      <c r="C28" s="443" t="s">
        <v>42</v>
      </c>
      <c r="D28" s="519">
        <v>0.04</v>
      </c>
      <c r="E28" s="519">
        <v>0.05</v>
      </c>
      <c r="F28" s="519">
        <v>0.06</v>
      </c>
      <c r="G28" s="519">
        <v>7.0000000000000007E-2</v>
      </c>
      <c r="H28" s="519">
        <v>0.08</v>
      </c>
      <c r="I28" s="519">
        <v>0.09</v>
      </c>
      <c r="J28" s="519">
        <v>0.1</v>
      </c>
      <c r="K28" s="444" t="s">
        <v>43</v>
      </c>
    </row>
    <row r="29" spans="2:11" x14ac:dyDescent="0.2">
      <c r="B29" s="445" t="s">
        <v>44</v>
      </c>
      <c r="C29" s="446">
        <f ca="1">D26</f>
        <v>1428830.3130148272</v>
      </c>
      <c r="D29" s="423">
        <f ca="1">C29/100*4</f>
        <v>57153.212520593086</v>
      </c>
      <c r="E29" s="423">
        <f ca="1">C29/100*5</f>
        <v>71441.515650741363</v>
      </c>
      <c r="F29" s="423">
        <f ca="1">C29/100*6</f>
        <v>85729.818780889633</v>
      </c>
      <c r="G29" s="423">
        <f ca="1">C29/100*7</f>
        <v>100018.1219110379</v>
      </c>
      <c r="H29" s="423">
        <f ca="1">C29/100*8</f>
        <v>114306.42504118617</v>
      </c>
      <c r="I29" s="423">
        <f ca="1">C29/100*9</f>
        <v>128594.72817133444</v>
      </c>
      <c r="J29" s="423">
        <f ca="1">C29/100*10</f>
        <v>142883.03130148273</v>
      </c>
      <c r="K29" s="447"/>
    </row>
    <row r="30" spans="2:11" x14ac:dyDescent="0.2">
      <c r="B30" s="448" t="s">
        <v>45</v>
      </c>
      <c r="C30" s="449" t="s">
        <v>46</v>
      </c>
      <c r="D30" s="450">
        <f ca="1">D15</f>
        <v>47627.677100494235</v>
      </c>
      <c r="E30" s="450">
        <f ca="1">D15</f>
        <v>47627.677100494235</v>
      </c>
      <c r="F30" s="450">
        <f ca="1">D15</f>
        <v>47627.677100494235</v>
      </c>
      <c r="G30" s="450">
        <f ca="1">D15</f>
        <v>47627.677100494235</v>
      </c>
      <c r="H30" s="450">
        <f ca="1">D15</f>
        <v>47627.677100494235</v>
      </c>
      <c r="I30" s="450">
        <f ca="1">D15</f>
        <v>47627.677100494235</v>
      </c>
      <c r="J30" s="450">
        <f ca="1">D15</f>
        <v>47627.677100494235</v>
      </c>
      <c r="K30" s="447"/>
    </row>
    <row r="31" spans="2:11" x14ac:dyDescent="0.2">
      <c r="B31" s="448" t="s">
        <v>47</v>
      </c>
      <c r="C31" s="451" t="s">
        <v>48</v>
      </c>
      <c r="D31" s="423">
        <f t="shared" ref="D31:J31" ca="1" si="0">D29-D30</f>
        <v>9525.5354200988513</v>
      </c>
      <c r="E31" s="423">
        <f t="shared" ca="1" si="0"/>
        <v>23813.838550247128</v>
      </c>
      <c r="F31" s="423">
        <f t="shared" ca="1" si="0"/>
        <v>38102.141680395398</v>
      </c>
      <c r="G31" s="423">
        <f t="shared" ca="1" si="0"/>
        <v>52390.444810543668</v>
      </c>
      <c r="H31" s="423">
        <f t="shared" ca="1" si="0"/>
        <v>66678.747940691945</v>
      </c>
      <c r="I31" s="423">
        <f t="shared" ca="1" si="0"/>
        <v>80967.051070840214</v>
      </c>
      <c r="J31" s="423">
        <f t="shared" ca="1" si="0"/>
        <v>95255.354200988484</v>
      </c>
      <c r="K31" s="447"/>
    </row>
    <row r="32" spans="2:11" ht="10.8" thickBot="1" x14ac:dyDescent="0.25">
      <c r="B32" s="452"/>
      <c r="C32" s="453" t="s">
        <v>161</v>
      </c>
      <c r="D32" s="436">
        <f t="shared" ref="D32:J32" ca="1" si="1">D31/100*10</f>
        <v>952.55354200988506</v>
      </c>
      <c r="E32" s="436">
        <f t="shared" ca="1" si="1"/>
        <v>2381.3838550247128</v>
      </c>
      <c r="F32" s="436">
        <f t="shared" ca="1" si="1"/>
        <v>3810.2141680395398</v>
      </c>
      <c r="G32" s="436">
        <f t="shared" ca="1" si="1"/>
        <v>5239.0444810543668</v>
      </c>
      <c r="H32" s="436">
        <f t="shared" ca="1" si="1"/>
        <v>6667.8747940691946</v>
      </c>
      <c r="I32" s="436">
        <f t="shared" ca="1" si="1"/>
        <v>8096.7051070840216</v>
      </c>
      <c r="J32" s="436">
        <f t="shared" ca="1" si="1"/>
        <v>9525.5354200988477</v>
      </c>
      <c r="K32" s="454"/>
    </row>
    <row r="33" spans="2:11" x14ac:dyDescent="0.2">
      <c r="B33" s="455" t="s">
        <v>50</v>
      </c>
      <c r="C33" s="456" t="s">
        <v>51</v>
      </c>
      <c r="D33" s="457">
        <f t="shared" ref="D33:J36" ca="1" si="2">D29*30</f>
        <v>1714596.3756177926</v>
      </c>
      <c r="E33" s="457">
        <f t="shared" ca="1" si="2"/>
        <v>2143245.469522241</v>
      </c>
      <c r="F33" s="457">
        <f t="shared" ca="1" si="2"/>
        <v>2571894.5634266888</v>
      </c>
      <c r="G33" s="457">
        <f t="shared" ca="1" si="2"/>
        <v>3000543.657331137</v>
      </c>
      <c r="H33" s="457">
        <f t="shared" ca="1" si="2"/>
        <v>3429192.7512355852</v>
      </c>
      <c r="I33" s="457">
        <f t="shared" ca="1" si="2"/>
        <v>3857841.8451400334</v>
      </c>
      <c r="J33" s="458">
        <f t="shared" ca="1" si="2"/>
        <v>4286490.9390444821</v>
      </c>
      <c r="K33" s="459"/>
    </row>
    <row r="34" spans="2:11" x14ac:dyDescent="0.2">
      <c r="B34" s="460" t="s">
        <v>50</v>
      </c>
      <c r="C34" s="461" t="s">
        <v>52</v>
      </c>
      <c r="D34" s="462">
        <f t="shared" ca="1" si="2"/>
        <v>1428830.313014827</v>
      </c>
      <c r="E34" s="462">
        <f t="shared" ca="1" si="2"/>
        <v>1428830.313014827</v>
      </c>
      <c r="F34" s="462">
        <f t="shared" ca="1" si="2"/>
        <v>1428830.313014827</v>
      </c>
      <c r="G34" s="462">
        <f t="shared" ca="1" si="2"/>
        <v>1428830.313014827</v>
      </c>
      <c r="H34" s="462">
        <f t="shared" ca="1" si="2"/>
        <v>1428830.313014827</v>
      </c>
      <c r="I34" s="462">
        <f t="shared" ca="1" si="2"/>
        <v>1428830.313014827</v>
      </c>
      <c r="J34" s="463">
        <f t="shared" ca="1" si="2"/>
        <v>1428830.313014827</v>
      </c>
      <c r="K34" s="464"/>
    </row>
    <row r="35" spans="2:11" x14ac:dyDescent="0.2">
      <c r="B35" s="465" t="s">
        <v>50</v>
      </c>
      <c r="C35" s="466" t="s">
        <v>53</v>
      </c>
      <c r="D35" s="467">
        <f t="shared" ca="1" si="2"/>
        <v>285766.06260296551</v>
      </c>
      <c r="E35" s="467">
        <f t="shared" ca="1" si="2"/>
        <v>714415.15650741383</v>
      </c>
      <c r="F35" s="467">
        <f t="shared" ca="1" si="2"/>
        <v>1143064.250411862</v>
      </c>
      <c r="G35" s="467">
        <f t="shared" ca="1" si="2"/>
        <v>1571713.34431631</v>
      </c>
      <c r="H35" s="467">
        <f t="shared" ca="1" si="2"/>
        <v>2000362.4382207585</v>
      </c>
      <c r="I35" s="467">
        <f t="shared" ca="1" si="2"/>
        <v>2429011.5321252067</v>
      </c>
      <c r="J35" s="468">
        <f t="shared" ca="1" si="2"/>
        <v>2857660.6260296544</v>
      </c>
      <c r="K35" s="469"/>
    </row>
    <row r="36" spans="2:11" ht="10.8" thickBot="1" x14ac:dyDescent="0.25">
      <c r="B36" s="470" t="s">
        <v>50</v>
      </c>
      <c r="C36" s="471" t="s">
        <v>49</v>
      </c>
      <c r="D36" s="472">
        <f t="shared" ca="1" si="2"/>
        <v>28576.60626029655</v>
      </c>
      <c r="E36" s="472">
        <f t="shared" ca="1" si="2"/>
        <v>71441.515650741378</v>
      </c>
      <c r="F36" s="472">
        <f t="shared" ca="1" si="2"/>
        <v>114306.42504118619</v>
      </c>
      <c r="G36" s="472">
        <f t="shared" ca="1" si="2"/>
        <v>157171.334431631</v>
      </c>
      <c r="H36" s="472">
        <f t="shared" ca="1" si="2"/>
        <v>200036.24382207583</v>
      </c>
      <c r="I36" s="472">
        <f t="shared" ca="1" si="2"/>
        <v>242901.15321252064</v>
      </c>
      <c r="J36" s="472">
        <f t="shared" ca="1" si="2"/>
        <v>285766.06260296545</v>
      </c>
      <c r="K36" s="473"/>
    </row>
    <row r="37" spans="2:11" x14ac:dyDescent="0.2">
      <c r="B37" s="474"/>
      <c r="C37" s="475" t="s">
        <v>54</v>
      </c>
      <c r="D37" s="476">
        <f t="shared" ref="D37:J37" ca="1" si="3">D31</f>
        <v>9525.5354200988513</v>
      </c>
      <c r="E37" s="477">
        <f t="shared" ca="1" si="3"/>
        <v>23813.838550247128</v>
      </c>
      <c r="F37" s="477">
        <f t="shared" ca="1" si="3"/>
        <v>38102.141680395398</v>
      </c>
      <c r="G37" s="477">
        <f t="shared" ca="1" si="3"/>
        <v>52390.444810543668</v>
      </c>
      <c r="H37" s="477">
        <f t="shared" ca="1" si="3"/>
        <v>66678.747940691945</v>
      </c>
      <c r="I37" s="477">
        <f t="shared" ca="1" si="3"/>
        <v>80967.051070840214</v>
      </c>
      <c r="J37" s="477">
        <f t="shared" ca="1" si="3"/>
        <v>95255.354200988484</v>
      </c>
      <c r="K37" s="478"/>
    </row>
    <row r="38" spans="2:11" ht="11.4" x14ac:dyDescent="0.2">
      <c r="B38" s="479"/>
      <c r="C38" s="480" t="s">
        <v>55</v>
      </c>
      <c r="D38" s="481">
        <f t="shared" ref="D38:J38" ca="1" si="4">D37/100*20</f>
        <v>1905.1070840197701</v>
      </c>
      <c r="E38" s="446">
        <f t="shared" ca="1" si="4"/>
        <v>4762.7677100494257</v>
      </c>
      <c r="F38" s="446">
        <f t="shared" ca="1" si="4"/>
        <v>7620.4283360790796</v>
      </c>
      <c r="G38" s="446">
        <f t="shared" ca="1" si="4"/>
        <v>10478.088962108734</v>
      </c>
      <c r="H38" s="446">
        <f t="shared" ca="1" si="4"/>
        <v>13335.749588138389</v>
      </c>
      <c r="I38" s="446">
        <f t="shared" ca="1" si="4"/>
        <v>16193.410214168043</v>
      </c>
      <c r="J38" s="446">
        <f t="shared" ca="1" si="4"/>
        <v>19051.070840197695</v>
      </c>
      <c r="K38" s="482"/>
    </row>
    <row r="39" spans="2:11" ht="13.2" x14ac:dyDescent="0.25">
      <c r="B39" s="483"/>
      <c r="C39" s="484" t="s">
        <v>56</v>
      </c>
      <c r="D39" s="481">
        <f t="shared" ref="D39:J39" ca="1" si="5">D37/100*40</f>
        <v>3810.2141680395403</v>
      </c>
      <c r="E39" s="446">
        <f t="shared" ca="1" si="5"/>
        <v>9525.5354200988513</v>
      </c>
      <c r="F39" s="446">
        <f t="shared" ca="1" si="5"/>
        <v>15240.856672158159</v>
      </c>
      <c r="G39" s="446">
        <f t="shared" ca="1" si="5"/>
        <v>20956.177924217467</v>
      </c>
      <c r="H39" s="446">
        <f t="shared" ca="1" si="5"/>
        <v>26671.499176276779</v>
      </c>
      <c r="I39" s="446">
        <f t="shared" ca="1" si="5"/>
        <v>32386.820428336086</v>
      </c>
      <c r="J39" s="446">
        <f t="shared" ca="1" si="5"/>
        <v>38102.141680395391</v>
      </c>
      <c r="K39" s="485"/>
    </row>
    <row r="40" spans="2:11" ht="11.4" x14ac:dyDescent="0.2">
      <c r="B40" s="479"/>
      <c r="C40" s="480" t="s">
        <v>57</v>
      </c>
      <c r="D40" s="481">
        <f t="shared" ref="D40:J40" ca="1" si="6">D37/100*40</f>
        <v>3810.2141680395403</v>
      </c>
      <c r="E40" s="446">
        <f t="shared" ca="1" si="6"/>
        <v>9525.5354200988513</v>
      </c>
      <c r="F40" s="446">
        <f t="shared" ca="1" si="6"/>
        <v>15240.856672158159</v>
      </c>
      <c r="G40" s="446">
        <f t="shared" ca="1" si="6"/>
        <v>20956.177924217467</v>
      </c>
      <c r="H40" s="446">
        <f t="shared" ca="1" si="6"/>
        <v>26671.499176276779</v>
      </c>
      <c r="I40" s="446">
        <f t="shared" ca="1" si="6"/>
        <v>32386.820428336086</v>
      </c>
      <c r="J40" s="446">
        <f t="shared" ca="1" si="6"/>
        <v>38102.141680395391</v>
      </c>
      <c r="K40" s="485"/>
    </row>
    <row r="41" spans="2:11" s="491" customFormat="1" ht="11.4" x14ac:dyDescent="0.2">
      <c r="B41" s="486"/>
      <c r="C41" s="487" t="s">
        <v>58</v>
      </c>
      <c r="D41" s="488">
        <f ca="1">D37/100*4</f>
        <v>381.02141680395403</v>
      </c>
      <c r="E41" s="489">
        <f ca="1">E37/100*5</f>
        <v>1190.6919275123564</v>
      </c>
      <c r="F41" s="489">
        <f ca="1">F37/100*6</f>
        <v>2286.1285008237237</v>
      </c>
      <c r="G41" s="489">
        <f ca="1">F37/100*7</f>
        <v>2667.149917627678</v>
      </c>
      <c r="H41" s="489">
        <f ca="1">F37/100*8</f>
        <v>3048.1713344316317</v>
      </c>
      <c r="I41" s="489">
        <f ca="1">F37/100*9</f>
        <v>3429.1927512355855</v>
      </c>
      <c r="J41" s="489">
        <f ca="1">F37/100*10</f>
        <v>3810.2141680395398</v>
      </c>
      <c r="K41" s="490"/>
    </row>
    <row r="42" spans="2:11" ht="11.4" x14ac:dyDescent="0.2">
      <c r="B42" s="479"/>
      <c r="C42" s="492" t="s">
        <v>59</v>
      </c>
      <c r="D42" s="493">
        <f t="shared" ref="D42:J42" ca="1" si="7">D37+D41</f>
        <v>9906.556836902806</v>
      </c>
      <c r="E42" s="494">
        <f t="shared" ca="1" si="7"/>
        <v>25004.530477759487</v>
      </c>
      <c r="F42" s="494">
        <f t="shared" ca="1" si="7"/>
        <v>40388.270181219123</v>
      </c>
      <c r="G42" s="494">
        <f t="shared" ca="1" si="7"/>
        <v>55057.594728171345</v>
      </c>
      <c r="H42" s="494">
        <f t="shared" ca="1" si="7"/>
        <v>69726.919275123582</v>
      </c>
      <c r="I42" s="494">
        <f t="shared" ca="1" si="7"/>
        <v>84396.243822075805</v>
      </c>
      <c r="J42" s="494">
        <f t="shared" ca="1" si="7"/>
        <v>99065.568369028028</v>
      </c>
      <c r="K42" s="495"/>
    </row>
    <row r="43" spans="2:11" ht="11.4" x14ac:dyDescent="0.2">
      <c r="B43" s="496"/>
      <c r="C43" s="497" t="s">
        <v>60</v>
      </c>
      <c r="D43" s="498">
        <f ca="1">D35*D28</f>
        <v>11430.642504118621</v>
      </c>
      <c r="E43" s="498">
        <f t="shared" ref="E43:J43" ca="1" si="8">E35*E28</f>
        <v>35720.757825370696</v>
      </c>
      <c r="F43" s="498">
        <f t="shared" ca="1" si="8"/>
        <v>68583.855024711724</v>
      </c>
      <c r="G43" s="498">
        <f t="shared" ca="1" si="8"/>
        <v>110019.93410214171</v>
      </c>
      <c r="H43" s="498">
        <f t="shared" ca="1" si="8"/>
        <v>160028.99505766068</v>
      </c>
      <c r="I43" s="498">
        <f t="shared" ca="1" si="8"/>
        <v>218611.03789126858</v>
      </c>
      <c r="J43" s="498">
        <f t="shared" ca="1" si="8"/>
        <v>285766.06260296545</v>
      </c>
      <c r="K43" s="499"/>
    </row>
    <row r="44" spans="2:11" ht="12" thickBot="1" x14ac:dyDescent="0.25">
      <c r="B44" s="496"/>
      <c r="C44" s="497" t="s">
        <v>61</v>
      </c>
      <c r="D44" s="500">
        <f ca="1">D35+D43</f>
        <v>297196.70510708413</v>
      </c>
      <c r="E44" s="500">
        <f t="shared" ref="E44:J44" ca="1" si="9">E35+E43</f>
        <v>750135.91433278448</v>
      </c>
      <c r="F44" s="500">
        <f t="shared" ca="1" si="9"/>
        <v>1211648.1054365737</v>
      </c>
      <c r="G44" s="500">
        <f t="shared" ca="1" si="9"/>
        <v>1681733.2784184518</v>
      </c>
      <c r="H44" s="500">
        <f t="shared" ca="1" si="9"/>
        <v>2160391.4332784191</v>
      </c>
      <c r="I44" s="500">
        <f t="shared" ca="1" si="9"/>
        <v>2647622.5700164754</v>
      </c>
      <c r="J44" s="500">
        <f t="shared" ca="1" si="9"/>
        <v>3143426.68863262</v>
      </c>
      <c r="K44" s="440"/>
    </row>
    <row r="45" spans="2:11" ht="13.8" thickBot="1" x14ac:dyDescent="0.3">
      <c r="D45" s="501" t="s">
        <v>65</v>
      </c>
      <c r="E45" s="501"/>
      <c r="F45" s="501"/>
      <c r="G45" s="501"/>
      <c r="H45" s="502"/>
      <c r="I45" s="503" t="s">
        <v>66</v>
      </c>
      <c r="J45" s="504">
        <f ca="1">F10</f>
        <v>2041.1861614497529</v>
      </c>
      <c r="K45" s="505" t="s">
        <v>67</v>
      </c>
    </row>
    <row r="46" spans="2:11" ht="10.8" thickBot="1" x14ac:dyDescent="0.25">
      <c r="C46" s="506" t="s">
        <v>18</v>
      </c>
      <c r="D46" s="507" t="s">
        <v>68</v>
      </c>
      <c r="E46" s="507" t="s">
        <v>69</v>
      </c>
      <c r="F46" s="507" t="s">
        <v>70</v>
      </c>
      <c r="G46" s="507" t="s">
        <v>71</v>
      </c>
      <c r="H46" s="507" t="s">
        <v>72</v>
      </c>
      <c r="I46" s="507" t="s">
        <v>73</v>
      </c>
      <c r="J46" s="508" t="s">
        <v>74</v>
      </c>
      <c r="K46" s="508" t="s">
        <v>75</v>
      </c>
    </row>
    <row r="47" spans="2:11" x14ac:dyDescent="0.2">
      <c r="C47" s="425" t="s">
        <v>25</v>
      </c>
      <c r="D47" s="422">
        <f ca="1">F10/100*30</f>
        <v>612.35584843492586</v>
      </c>
      <c r="E47" s="423">
        <f ca="1">F10/100*15</f>
        <v>306.17792421746293</v>
      </c>
      <c r="F47" s="423">
        <f ca="1">F10/100*10</f>
        <v>204.11861614497528</v>
      </c>
      <c r="G47" s="423">
        <f ca="1">F10/100*15</f>
        <v>306.17792421746293</v>
      </c>
      <c r="H47" s="423">
        <f ca="1">F10/100*8</f>
        <v>163.29489291598023</v>
      </c>
      <c r="I47" s="423">
        <f ca="1">F10/100*6</f>
        <v>122.47116968698518</v>
      </c>
      <c r="J47" s="423">
        <f ca="1">F10/100*6</f>
        <v>122.47116968698518</v>
      </c>
      <c r="K47" s="423">
        <f ca="1">F10/100*10</f>
        <v>204.11861614497528</v>
      </c>
    </row>
    <row r="48" spans="2:11" x14ac:dyDescent="0.2">
      <c r="C48" s="425" t="s">
        <v>26</v>
      </c>
      <c r="D48" s="422">
        <f t="shared" ref="D48:K48" ca="1" si="10">D47*2</f>
        <v>1224.7116968698517</v>
      </c>
      <c r="E48" s="423">
        <f t="shared" ca="1" si="10"/>
        <v>612.35584843492586</v>
      </c>
      <c r="F48" s="423">
        <f t="shared" ca="1" si="10"/>
        <v>408.23723228995055</v>
      </c>
      <c r="G48" s="423">
        <f t="shared" ca="1" si="10"/>
        <v>612.35584843492586</v>
      </c>
      <c r="H48" s="423">
        <f t="shared" ca="1" si="10"/>
        <v>326.58978583196046</v>
      </c>
      <c r="I48" s="423">
        <f t="shared" ca="1" si="10"/>
        <v>244.94233937397036</v>
      </c>
      <c r="J48" s="423">
        <f t="shared" ca="1" si="10"/>
        <v>244.94233937397036</v>
      </c>
      <c r="K48" s="423">
        <f t="shared" ca="1" si="10"/>
        <v>408.23723228995055</v>
      </c>
    </row>
    <row r="49" spans="3:11" x14ac:dyDescent="0.2">
      <c r="C49" s="425" t="s">
        <v>27</v>
      </c>
      <c r="D49" s="422">
        <f t="shared" ref="D49:K49" ca="1" si="11">D47*3</f>
        <v>1837.0675453047775</v>
      </c>
      <c r="E49" s="423">
        <f t="shared" ca="1" si="11"/>
        <v>918.53377265238873</v>
      </c>
      <c r="F49" s="423">
        <f t="shared" ca="1" si="11"/>
        <v>612.35584843492586</v>
      </c>
      <c r="G49" s="423">
        <f t="shared" ca="1" si="11"/>
        <v>918.53377265238873</v>
      </c>
      <c r="H49" s="423">
        <f t="shared" ca="1" si="11"/>
        <v>489.88467874794071</v>
      </c>
      <c r="I49" s="423">
        <f t="shared" ca="1" si="11"/>
        <v>367.41350906095556</v>
      </c>
      <c r="J49" s="423">
        <f t="shared" ca="1" si="11"/>
        <v>367.41350906095556</v>
      </c>
      <c r="K49" s="423">
        <f t="shared" ca="1" si="11"/>
        <v>612.35584843492586</v>
      </c>
    </row>
    <row r="50" spans="3:11" x14ac:dyDescent="0.2">
      <c r="C50" s="425" t="s">
        <v>28</v>
      </c>
      <c r="D50" s="422">
        <f t="shared" ref="D50:K50" ca="1" si="12">D47*6</f>
        <v>3674.1350906095549</v>
      </c>
      <c r="E50" s="423">
        <f t="shared" ca="1" si="12"/>
        <v>1837.0675453047775</v>
      </c>
      <c r="F50" s="423">
        <f t="shared" ca="1" si="12"/>
        <v>1224.7116968698517</v>
      </c>
      <c r="G50" s="423">
        <f t="shared" ca="1" si="12"/>
        <v>1837.0675453047775</v>
      </c>
      <c r="H50" s="423">
        <f t="shared" ca="1" si="12"/>
        <v>979.76935749588142</v>
      </c>
      <c r="I50" s="423">
        <f t="shared" ca="1" si="12"/>
        <v>734.82701812191112</v>
      </c>
      <c r="J50" s="423">
        <f t="shared" ca="1" si="12"/>
        <v>734.82701812191112</v>
      </c>
      <c r="K50" s="423">
        <f t="shared" ca="1" si="12"/>
        <v>1224.7116968698517</v>
      </c>
    </row>
    <row r="51" spans="3:11" x14ac:dyDescent="0.2">
      <c r="C51" s="425" t="s">
        <v>29</v>
      </c>
      <c r="D51" s="422">
        <f t="shared" ref="D51:K51" ca="1" si="13">D47*12</f>
        <v>7348.2701812191099</v>
      </c>
      <c r="E51" s="423">
        <f t="shared" ca="1" si="13"/>
        <v>3674.1350906095549</v>
      </c>
      <c r="F51" s="423">
        <f t="shared" ca="1" si="13"/>
        <v>2449.4233937397034</v>
      </c>
      <c r="G51" s="423">
        <f t="shared" ca="1" si="13"/>
        <v>3674.1350906095549</v>
      </c>
      <c r="H51" s="423">
        <f t="shared" ca="1" si="13"/>
        <v>1959.5387149917628</v>
      </c>
      <c r="I51" s="423">
        <f t="shared" ca="1" si="13"/>
        <v>1469.6540362438222</v>
      </c>
      <c r="J51" s="423">
        <f t="shared" ca="1" si="13"/>
        <v>1469.6540362438222</v>
      </c>
      <c r="K51" s="423">
        <f t="shared" ca="1" si="13"/>
        <v>2449.4233937397034</v>
      </c>
    </row>
    <row r="52" spans="3:11" x14ac:dyDescent="0.2">
      <c r="C52" s="432" t="s">
        <v>30</v>
      </c>
      <c r="D52" s="509">
        <f t="shared" ref="D52:K52" ca="1" si="14">D47*14</f>
        <v>8572.9818780889618</v>
      </c>
      <c r="E52" s="510">
        <f t="shared" ca="1" si="14"/>
        <v>4286.4909390444809</v>
      </c>
      <c r="F52" s="510">
        <f t="shared" ca="1" si="14"/>
        <v>2857.6606260296539</v>
      </c>
      <c r="G52" s="510">
        <f t="shared" ca="1" si="14"/>
        <v>4286.4909390444809</v>
      </c>
      <c r="H52" s="510">
        <f t="shared" ca="1" si="14"/>
        <v>2286.1285008237232</v>
      </c>
      <c r="I52" s="510">
        <f t="shared" ca="1" si="14"/>
        <v>1714.5963756177925</v>
      </c>
      <c r="J52" s="510">
        <f t="shared" ca="1" si="14"/>
        <v>1714.5963756177925</v>
      </c>
      <c r="K52" s="510">
        <f t="shared" ca="1" si="14"/>
        <v>2857.6606260296539</v>
      </c>
    </row>
    <row r="53" spans="3:11" x14ac:dyDescent="0.2">
      <c r="C53" s="425" t="s">
        <v>31</v>
      </c>
      <c r="D53" s="422">
        <f t="shared" ref="D53:K53" ca="1" si="15">D52*2</f>
        <v>17145.963756177924</v>
      </c>
      <c r="E53" s="423">
        <f t="shared" ca="1" si="15"/>
        <v>8572.9818780889618</v>
      </c>
      <c r="F53" s="423">
        <f t="shared" ca="1" si="15"/>
        <v>5715.3212520593079</v>
      </c>
      <c r="G53" s="423">
        <f t="shared" ca="1" si="15"/>
        <v>8572.9818780889618</v>
      </c>
      <c r="H53" s="423">
        <f t="shared" ca="1" si="15"/>
        <v>4572.2570016474465</v>
      </c>
      <c r="I53" s="423">
        <f t="shared" ca="1" si="15"/>
        <v>3429.1927512355851</v>
      </c>
      <c r="J53" s="423">
        <f t="shared" ca="1" si="15"/>
        <v>3429.1927512355851</v>
      </c>
      <c r="K53" s="423">
        <f t="shared" ca="1" si="15"/>
        <v>5715.3212520593079</v>
      </c>
    </row>
    <row r="54" spans="3:11" x14ac:dyDescent="0.2">
      <c r="C54" s="425" t="s">
        <v>32</v>
      </c>
      <c r="D54" s="422">
        <f t="shared" ref="D54:K54" ca="1" si="16">D53+D52</f>
        <v>25718.945634266885</v>
      </c>
      <c r="E54" s="423">
        <f t="shared" ca="1" si="16"/>
        <v>12859.472817133443</v>
      </c>
      <c r="F54" s="423">
        <f t="shared" ca="1" si="16"/>
        <v>8572.9818780889618</v>
      </c>
      <c r="G54" s="423">
        <f t="shared" ca="1" si="16"/>
        <v>12859.472817133443</v>
      </c>
      <c r="H54" s="423">
        <f t="shared" ca="1" si="16"/>
        <v>6858.3855024711702</v>
      </c>
      <c r="I54" s="423">
        <f t="shared" ca="1" si="16"/>
        <v>5143.7891268533776</v>
      </c>
      <c r="J54" s="423">
        <f t="shared" ca="1" si="16"/>
        <v>5143.7891268533776</v>
      </c>
      <c r="K54" s="423">
        <f t="shared" ca="1" si="16"/>
        <v>8572.9818780889618</v>
      </c>
    </row>
    <row r="55" spans="3:11" x14ac:dyDescent="0.2">
      <c r="C55" s="425" t="s">
        <v>33</v>
      </c>
      <c r="D55" s="422">
        <f ca="1">D53+D53</f>
        <v>34291.927512355847</v>
      </c>
      <c r="E55" s="423">
        <f t="shared" ref="E55:K55" ca="1" si="17">E54+E52</f>
        <v>17145.963756177924</v>
      </c>
      <c r="F55" s="423">
        <f t="shared" ca="1" si="17"/>
        <v>11430.642504118616</v>
      </c>
      <c r="G55" s="423">
        <f t="shared" ca="1" si="17"/>
        <v>17145.963756177924</v>
      </c>
      <c r="H55" s="423">
        <f t="shared" ca="1" si="17"/>
        <v>9144.514003294893</v>
      </c>
      <c r="I55" s="423">
        <f t="shared" ca="1" si="17"/>
        <v>6858.3855024711702</v>
      </c>
      <c r="J55" s="423">
        <f t="shared" ca="1" si="17"/>
        <v>6858.3855024711702</v>
      </c>
      <c r="K55" s="423">
        <f t="shared" ca="1" si="17"/>
        <v>11430.642504118616</v>
      </c>
    </row>
    <row r="56" spans="3:11" x14ac:dyDescent="0.2">
      <c r="C56" s="425" t="s">
        <v>34</v>
      </c>
      <c r="D56" s="422">
        <f ca="1">D54+D53</f>
        <v>42864.909390444809</v>
      </c>
      <c r="E56" s="423">
        <f t="shared" ref="E56:K56" ca="1" si="18">E55+E52</f>
        <v>21432.454695222405</v>
      </c>
      <c r="F56" s="423">
        <f t="shared" ca="1" si="18"/>
        <v>14288.30313014827</v>
      </c>
      <c r="G56" s="423">
        <f t="shared" ca="1" si="18"/>
        <v>21432.454695222405</v>
      </c>
      <c r="H56" s="423">
        <f t="shared" ca="1" si="18"/>
        <v>11430.642504118616</v>
      </c>
      <c r="I56" s="423">
        <f t="shared" ca="1" si="18"/>
        <v>8572.9818780889618</v>
      </c>
      <c r="J56" s="423">
        <f t="shared" ca="1" si="18"/>
        <v>8572.9818780889618</v>
      </c>
      <c r="K56" s="423">
        <f t="shared" ca="1" si="18"/>
        <v>14288.30313014827</v>
      </c>
    </row>
    <row r="57" spans="3:11" x14ac:dyDescent="0.2">
      <c r="C57" s="425" t="s">
        <v>35</v>
      </c>
      <c r="D57" s="422">
        <f ca="1">D54+D54</f>
        <v>51437.891268533771</v>
      </c>
      <c r="E57" s="423">
        <f t="shared" ref="E57:K57" ca="1" si="19">E56+E52</f>
        <v>25718.945634266885</v>
      </c>
      <c r="F57" s="423">
        <f t="shared" ca="1" si="19"/>
        <v>17145.963756177924</v>
      </c>
      <c r="G57" s="423">
        <f t="shared" ca="1" si="19"/>
        <v>25718.945634266885</v>
      </c>
      <c r="H57" s="423">
        <f t="shared" ca="1" si="19"/>
        <v>13716.771004942339</v>
      </c>
      <c r="I57" s="423">
        <f t="shared" ca="1" si="19"/>
        <v>10287.578253706753</v>
      </c>
      <c r="J57" s="423">
        <f t="shared" ca="1" si="19"/>
        <v>10287.578253706753</v>
      </c>
      <c r="K57" s="423">
        <f t="shared" ca="1" si="19"/>
        <v>17145.963756177924</v>
      </c>
    </row>
    <row r="58" spans="3:11" x14ac:dyDescent="0.2">
      <c r="C58" s="425" t="s">
        <v>36</v>
      </c>
      <c r="D58" s="422">
        <f ca="1">D54+D55</f>
        <v>60010.873146622733</v>
      </c>
      <c r="E58" s="423">
        <f t="shared" ref="E58:K58" ca="1" si="20">E57+E52</f>
        <v>30005.436573311366</v>
      </c>
      <c r="F58" s="423">
        <f t="shared" ca="1" si="20"/>
        <v>20003.624382207578</v>
      </c>
      <c r="G58" s="423">
        <f t="shared" ca="1" si="20"/>
        <v>30005.436573311366</v>
      </c>
      <c r="H58" s="423">
        <f t="shared" ca="1" si="20"/>
        <v>16002.899505766061</v>
      </c>
      <c r="I58" s="423">
        <f t="shared" ca="1" si="20"/>
        <v>12002.174629324545</v>
      </c>
      <c r="J58" s="423">
        <f t="shared" ca="1" si="20"/>
        <v>12002.174629324545</v>
      </c>
      <c r="K58" s="423">
        <f t="shared" ca="1" si="20"/>
        <v>20003.624382207578</v>
      </c>
    </row>
    <row r="59" spans="3:11" x14ac:dyDescent="0.2">
      <c r="C59" s="425" t="s">
        <v>37</v>
      </c>
      <c r="D59" s="422">
        <f t="shared" ref="D59:K59" ca="1" si="21">D58+D52</f>
        <v>68583.855024711695</v>
      </c>
      <c r="E59" s="423">
        <f t="shared" ca="1" si="21"/>
        <v>34291.927512355847</v>
      </c>
      <c r="F59" s="423">
        <f t="shared" ca="1" si="21"/>
        <v>22861.285008237232</v>
      </c>
      <c r="G59" s="423">
        <f t="shared" ca="1" si="21"/>
        <v>34291.927512355847</v>
      </c>
      <c r="H59" s="423">
        <f t="shared" ca="1" si="21"/>
        <v>18289.028006589786</v>
      </c>
      <c r="I59" s="423">
        <f t="shared" ca="1" si="21"/>
        <v>13716.771004942337</v>
      </c>
      <c r="J59" s="423">
        <f t="shared" ca="1" si="21"/>
        <v>13716.771004942337</v>
      </c>
      <c r="K59" s="423">
        <f t="shared" ca="1" si="21"/>
        <v>22861.285008237232</v>
      </c>
    </row>
    <row r="60" spans="3:11" x14ac:dyDescent="0.2">
      <c r="C60" s="425" t="s">
        <v>38</v>
      </c>
      <c r="D60" s="422">
        <f t="shared" ref="D60:K60" ca="1" si="22">D59+D52</f>
        <v>77156.836902800656</v>
      </c>
      <c r="E60" s="423">
        <f t="shared" ca="1" si="22"/>
        <v>38578.418451400328</v>
      </c>
      <c r="F60" s="423">
        <f t="shared" ca="1" si="22"/>
        <v>25718.945634266885</v>
      </c>
      <c r="G60" s="423">
        <f t="shared" ca="1" si="22"/>
        <v>38578.418451400328</v>
      </c>
      <c r="H60" s="423">
        <f t="shared" ca="1" si="22"/>
        <v>20575.156507413511</v>
      </c>
      <c r="I60" s="423">
        <f t="shared" ca="1" si="22"/>
        <v>15431.367380560128</v>
      </c>
      <c r="J60" s="423">
        <f t="shared" ca="1" si="22"/>
        <v>15431.367380560128</v>
      </c>
      <c r="K60" s="423">
        <f t="shared" ca="1" si="22"/>
        <v>25718.945634266885</v>
      </c>
    </row>
    <row r="61" spans="3:11" x14ac:dyDescent="0.2">
      <c r="C61" s="425" t="s">
        <v>39</v>
      </c>
      <c r="D61" s="422">
        <f t="shared" ref="D61:K61" ca="1" si="23">D60+D52</f>
        <v>85729.818780889618</v>
      </c>
      <c r="E61" s="423">
        <f t="shared" ca="1" si="23"/>
        <v>42864.909390444809</v>
      </c>
      <c r="F61" s="423">
        <f t="shared" ca="1" si="23"/>
        <v>28576.606260296539</v>
      </c>
      <c r="G61" s="423">
        <f t="shared" ca="1" si="23"/>
        <v>42864.909390444809</v>
      </c>
      <c r="H61" s="423">
        <f t="shared" ca="1" si="23"/>
        <v>22861.285008237235</v>
      </c>
      <c r="I61" s="423">
        <f t="shared" ca="1" si="23"/>
        <v>17145.96375617792</v>
      </c>
      <c r="J61" s="423">
        <f t="shared" ca="1" si="23"/>
        <v>17145.96375617792</v>
      </c>
      <c r="K61" s="423">
        <f t="shared" ca="1" si="23"/>
        <v>28576.606260296539</v>
      </c>
    </row>
    <row r="62" spans="3:11" x14ac:dyDescent="0.2">
      <c r="C62" s="425" t="s">
        <v>40</v>
      </c>
      <c r="D62" s="422">
        <f t="shared" ref="D62:K62" ca="1" si="24">D61*2</f>
        <v>171459.63756177924</v>
      </c>
      <c r="E62" s="423">
        <f t="shared" ca="1" si="24"/>
        <v>85729.818780889618</v>
      </c>
      <c r="F62" s="423">
        <f t="shared" ca="1" si="24"/>
        <v>57153.212520593079</v>
      </c>
      <c r="G62" s="423">
        <f t="shared" ca="1" si="24"/>
        <v>85729.818780889618</v>
      </c>
      <c r="H62" s="423">
        <f t="shared" ca="1" si="24"/>
        <v>45722.57001647447</v>
      </c>
      <c r="I62" s="423">
        <f t="shared" ca="1" si="24"/>
        <v>34291.92751235584</v>
      </c>
      <c r="J62" s="423">
        <f t="shared" ca="1" si="24"/>
        <v>34291.92751235584</v>
      </c>
      <c r="K62" s="423">
        <f t="shared" ca="1" si="24"/>
        <v>57153.212520593079</v>
      </c>
    </row>
    <row r="63" spans="3:11" ht="10.8" thickBot="1" x14ac:dyDescent="0.25">
      <c r="C63" s="434" t="s">
        <v>41</v>
      </c>
      <c r="D63" s="422">
        <f t="shared" ref="D63:K63" ca="1" si="25">D62+D61</f>
        <v>257189.45634266885</v>
      </c>
      <c r="E63" s="423">
        <f t="shared" ca="1" si="25"/>
        <v>128594.72817133443</v>
      </c>
      <c r="F63" s="423">
        <f t="shared" ca="1" si="25"/>
        <v>85729.818780889618</v>
      </c>
      <c r="G63" s="423">
        <f t="shared" ca="1" si="25"/>
        <v>128594.72817133443</v>
      </c>
      <c r="H63" s="423">
        <f t="shared" ca="1" si="25"/>
        <v>68583.855024711709</v>
      </c>
      <c r="I63" s="423">
        <f t="shared" ca="1" si="25"/>
        <v>51437.891268533756</v>
      </c>
      <c r="J63" s="423">
        <f t="shared" ca="1" si="25"/>
        <v>51437.891268533756</v>
      </c>
      <c r="K63" s="423">
        <f t="shared" ca="1" si="25"/>
        <v>85729.818780889618</v>
      </c>
    </row>
    <row r="64" spans="3:11" x14ac:dyDescent="0.2">
      <c r="H64" s="442"/>
      <c r="I64" s="442"/>
      <c r="J64" s="442"/>
      <c r="K64" s="442"/>
    </row>
    <row r="66" s="377" customFormat="1" x14ac:dyDescent="0.2"/>
    <row r="67" s="377" customFormat="1" x14ac:dyDescent="0.2"/>
    <row r="68" s="377" customFormat="1" x14ac:dyDescent="0.2"/>
    <row r="69" s="377" customFormat="1" x14ac:dyDescent="0.2"/>
    <row r="70" s="377" customFormat="1" x14ac:dyDescent="0.2"/>
    <row r="71" s="377" customFormat="1" x14ac:dyDescent="0.2"/>
    <row r="72" s="377" customFormat="1" x14ac:dyDescent="0.2"/>
    <row r="73" s="377" customFormat="1" x14ac:dyDescent="0.2"/>
    <row r="74" s="377" customFormat="1" x14ac:dyDescent="0.2"/>
    <row r="75" s="377" customFormat="1" x14ac:dyDescent="0.2"/>
    <row r="76" s="377" customFormat="1" x14ac:dyDescent="0.2"/>
    <row r="77" s="377" customFormat="1" x14ac:dyDescent="0.2"/>
    <row r="78" s="377" customFormat="1" x14ac:dyDescent="0.2"/>
    <row r="79" s="377" customFormat="1" x14ac:dyDescent="0.2"/>
    <row r="80" s="377" customFormat="1" x14ac:dyDescent="0.2"/>
    <row r="81" s="377" customFormat="1" x14ac:dyDescent="0.2"/>
    <row r="82" s="377" customFormat="1" x14ac:dyDescent="0.2"/>
    <row r="83" s="377" customFormat="1" x14ac:dyDescent="0.2"/>
    <row r="84" s="377" customFormat="1" x14ac:dyDescent="0.2"/>
    <row r="85" s="377" customFormat="1" x14ac:dyDescent="0.2"/>
    <row r="86" s="377" customFormat="1" x14ac:dyDescent="0.2"/>
    <row r="87" s="377" customFormat="1" x14ac:dyDescent="0.2"/>
    <row r="88" s="377" customFormat="1" x14ac:dyDescent="0.2"/>
    <row r="89" s="377" customFormat="1" x14ac:dyDescent="0.2"/>
    <row r="90" s="377" customFormat="1" x14ac:dyDescent="0.2"/>
    <row r="91" s="377" customFormat="1" x14ac:dyDescent="0.2"/>
    <row r="92" s="377" customFormat="1" x14ac:dyDescent="0.2"/>
    <row r="93" s="377" customFormat="1" x14ac:dyDescent="0.2"/>
    <row r="94" s="377" customFormat="1" x14ac:dyDescent="0.2"/>
    <row r="95" s="377" customFormat="1" x14ac:dyDescent="0.2"/>
    <row r="96" s="377" customFormat="1" x14ac:dyDescent="0.2"/>
    <row r="97" s="377" customFormat="1" x14ac:dyDescent="0.2"/>
    <row r="98" s="377" customFormat="1" x14ac:dyDescent="0.2"/>
    <row r="99" s="377" customFormat="1" x14ac:dyDescent="0.2"/>
    <row r="100" s="377" customFormat="1" x14ac:dyDescent="0.2"/>
    <row r="101" s="377" customFormat="1" x14ac:dyDescent="0.2"/>
    <row r="102" s="377" customFormat="1" x14ac:dyDescent="0.2"/>
    <row r="103" s="377" customFormat="1" x14ac:dyDescent="0.2"/>
    <row r="104" s="377" customFormat="1" x14ac:dyDescent="0.2"/>
    <row r="105" s="377" customFormat="1" x14ac:dyDescent="0.2"/>
    <row r="106" s="377" customFormat="1" x14ac:dyDescent="0.2"/>
    <row r="107" s="377" customFormat="1" x14ac:dyDescent="0.2"/>
    <row r="108" s="377" customFormat="1" x14ac:dyDescent="0.2"/>
    <row r="109" s="377" customFormat="1" x14ac:dyDescent="0.2"/>
    <row r="110" s="377" customFormat="1" x14ac:dyDescent="0.2"/>
  </sheetData>
  <conditionalFormatting sqref="D10:F26 H10:K26">
    <cfRule type="dataBar" priority="8">
      <dataBar>
        <cfvo type="min"/>
        <cfvo type="max"/>
        <color rgb="FFD6007B"/>
      </dataBar>
    </cfRule>
    <cfRule type="dataBar" priority="17">
      <dataBar>
        <cfvo type="min"/>
        <cfvo type="max"/>
        <color rgb="FFD6007B"/>
      </dataBar>
    </cfRule>
    <cfRule type="dataBar" priority="26">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fRule type="colorScale" priority="25">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fRule type="dataBar" priority="15">
      <dataBar>
        <cfvo type="min"/>
        <cfvo type="max"/>
        <color rgb="FF008AEF"/>
      </dataBar>
    </cfRule>
    <cfRule type="dataBar" priority="24">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fRule type="colorScale" priority="22">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fRule type="colorScale" priority="23">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fRule type="dataBar" priority="12">
      <dataBar>
        <cfvo type="min"/>
        <cfvo type="max"/>
        <color rgb="FFFF555A"/>
      </dataBar>
    </cfRule>
    <cfRule type="dataBar" priority="21">
      <dataBar>
        <cfvo type="min"/>
        <cfvo type="max"/>
        <color rgb="FFFF555A"/>
      </dataBar>
    </cfRule>
  </conditionalFormatting>
  <conditionalFormatting sqref="D47:K63">
    <cfRule type="dataBar" priority="9">
      <dataBar>
        <cfvo type="min"/>
        <cfvo type="max"/>
        <color rgb="FF638EC6"/>
      </dataBar>
    </cfRule>
  </conditionalFormatting>
  <conditionalFormatting sqref="D52:K68">
    <cfRule type="dataBar" priority="18">
      <dataBar>
        <cfvo type="min"/>
        <cfvo type="max"/>
        <color rgb="FF638EC6"/>
      </dataBar>
    </cfRule>
    <cfRule type="dataBar" priority="27">
      <dataBar>
        <cfvo type="min"/>
        <cfvo type="max"/>
        <color rgb="FF638EC6"/>
      </dataBar>
    </cfRule>
  </conditionalFormatting>
  <conditionalFormatting sqref="J45">
    <cfRule type="dataBar" priority="1">
      <dataBar>
        <cfvo type="min"/>
        <cfvo type="max"/>
        <color rgb="FF638EC6"/>
      </dataBar>
    </cfRule>
    <cfRule type="dataBar" priority="2">
      <dataBar>
        <cfvo type="min"/>
        <cfvo type="max"/>
        <color rgb="FFD6007B"/>
      </dataBar>
    </cfRule>
  </conditionalFormatting>
  <conditionalFormatting sqref="J50">
    <cfRule type="dataBar" priority="10">
      <dataBar>
        <cfvo type="min"/>
        <cfvo type="max"/>
        <color rgb="FF638EC6"/>
      </dataBar>
    </cfRule>
    <cfRule type="dataBar" priority="11">
      <dataBar>
        <cfvo type="min"/>
        <cfvo type="max"/>
        <color rgb="FFD6007B"/>
      </dataBar>
    </cfRule>
    <cfRule type="dataBar" priority="19">
      <dataBar>
        <cfvo type="min"/>
        <cfvo type="max"/>
        <color rgb="FF638EC6"/>
      </dataBar>
    </cfRule>
    <cfRule type="dataBar" priority="20">
      <dataBar>
        <cfvo type="min"/>
        <cfvo type="max"/>
        <color rgb="FFD6007B"/>
      </dataBar>
    </cfRule>
  </conditionalFormatting>
  <hyperlinks>
    <hyperlink ref="A4" r:id="rId1" tooltip="European Union" display="http://en.wikipedia.org/wiki/European_Union" xr:uid="{DDDA3C26-1576-4BF7-A5A8-34BF19DCFB0D}"/>
  </hyperlinks>
  <pageMargins left="0.7" right="0.7" top="0.75" bottom="0.75" header="0.3" footer="0.3"/>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10"/>
  <sheetViews>
    <sheetView zoomScaleNormal="100" workbookViewId="0">
      <selection activeCell="G6" sqref="G6:G7"/>
    </sheetView>
  </sheetViews>
  <sheetFormatPr defaultColWidth="9" defaultRowHeight="10.199999999999999" x14ac:dyDescent="0.2"/>
  <cols>
    <col min="1" max="1" width="13.44140625" style="1" customWidth="1"/>
    <col min="2" max="2" width="14.33203125" style="1" customWidth="1"/>
    <col min="3" max="3" width="20.6640625" style="1" customWidth="1"/>
    <col min="4" max="4" width="19.6640625" style="45" customWidth="1"/>
    <col min="5" max="5" width="18.44140625" style="45" customWidth="1"/>
    <col min="6" max="7" width="19.6640625" style="45" bestFit="1" customWidth="1"/>
    <col min="8" max="8" width="17.88671875" style="1" customWidth="1"/>
    <col min="9" max="9" width="18.33203125" style="1" customWidth="1"/>
    <col min="10" max="10" width="14.5546875" style="1" bestFit="1" customWidth="1"/>
    <col min="11" max="11" width="14.33203125" style="1" customWidth="1"/>
    <col min="12" max="16384" width="9" style="1"/>
  </cols>
  <sheetData>
    <row r="1" spans="1:11" ht="18" thickBot="1" x14ac:dyDescent="0.35">
      <c r="A1" s="194" t="s">
        <v>128</v>
      </c>
      <c r="B1" s="195"/>
      <c r="C1" s="177"/>
      <c r="D1" s="190" t="str">
        <f>'Simple Explain'!C1</f>
        <v>The FUTURO-Plan 2001 to 2025 - 1 x 14 x 30 for</v>
      </c>
      <c r="E1" s="178"/>
      <c r="F1" s="178"/>
      <c r="G1" s="191" t="str">
        <f>A10</f>
        <v>GDP (PPP)</v>
      </c>
      <c r="H1" s="179"/>
      <c r="I1" s="179"/>
      <c r="J1" s="180"/>
    </row>
    <row r="2" spans="1:11" ht="14.4" x14ac:dyDescent="0.3">
      <c r="A2"/>
      <c r="C2" s="181" t="s">
        <v>0</v>
      </c>
      <c r="D2" s="3"/>
      <c r="E2" s="3"/>
      <c r="F2" s="3"/>
      <c r="G2" s="3"/>
      <c r="H2" s="3"/>
      <c r="I2" s="4"/>
      <c r="J2" s="182"/>
    </row>
    <row r="3" spans="1:11" ht="16.350000000000001" customHeight="1" thickBot="1" x14ac:dyDescent="0.35">
      <c r="B3" s="197" t="s">
        <v>83</v>
      </c>
      <c r="C3" s="183"/>
      <c r="D3" s="184" t="s">
        <v>1</v>
      </c>
      <c r="E3" s="184"/>
      <c r="F3" s="184"/>
      <c r="G3" s="184"/>
      <c r="H3" s="184"/>
      <c r="I3" s="184"/>
      <c r="J3" s="185"/>
    </row>
    <row r="4" spans="1:11" ht="13.8" thickBot="1" x14ac:dyDescent="0.3">
      <c r="A4" s="204" t="s">
        <v>128</v>
      </c>
      <c r="B4" s="200"/>
      <c r="C4" s="175" t="s">
        <v>223</v>
      </c>
      <c r="D4" s="8" t="s">
        <v>2</v>
      </c>
      <c r="E4" s="8" t="s">
        <v>3</v>
      </c>
      <c r="F4" s="8" t="s">
        <v>4</v>
      </c>
      <c r="G4" s="176" t="s">
        <v>5</v>
      </c>
      <c r="H4" s="10" t="s">
        <v>6</v>
      </c>
      <c r="I4" s="10" t="s">
        <v>7</v>
      </c>
      <c r="J4" s="10"/>
      <c r="K4" s="11"/>
    </row>
    <row r="5" spans="1:11" ht="13.8" thickBot="1" x14ac:dyDescent="0.3">
      <c r="A5" s="12"/>
      <c r="B5" s="12"/>
      <c r="C5" s="13" t="s">
        <v>8</v>
      </c>
      <c r="D5" s="211">
        <v>1</v>
      </c>
      <c r="E5" s="15">
        <f ca="1">D5*C6</f>
        <v>4909.8057674470119</v>
      </c>
      <c r="F5" s="15">
        <f ca="1">E5*14</f>
        <v>68737.280744258169</v>
      </c>
      <c r="G5" s="16">
        <v>1</v>
      </c>
      <c r="H5" s="15">
        <f ca="1">F5*30</f>
        <v>2062118.422327745</v>
      </c>
      <c r="I5" s="17">
        <f ca="1">E26</f>
        <v>824847.36893109803</v>
      </c>
      <c r="J5" s="18">
        <f ca="1">F26</f>
        <v>1237271.0533966471</v>
      </c>
      <c r="K5" s="19"/>
    </row>
    <row r="6" spans="1:11" ht="15.6" x14ac:dyDescent="0.3">
      <c r="A6" s="151" t="s">
        <v>9</v>
      </c>
      <c r="B6" s="400">
        <f ca="1">D5*C6</f>
        <v>4909.8057674470119</v>
      </c>
      <c r="C6" s="27">
        <f ca="1">B7/C7</f>
        <v>4909.8057674470119</v>
      </c>
      <c r="D6" s="20" t="s">
        <v>10</v>
      </c>
      <c r="E6" s="21"/>
      <c r="F6" s="21"/>
      <c r="G6" s="1009" t="e" vm="1">
        <v>#VALUE!</v>
      </c>
      <c r="H6" s="23" t="s">
        <v>11</v>
      </c>
      <c r="I6" s="24" t="s">
        <v>12</v>
      </c>
      <c r="J6" s="24" t="s">
        <v>13</v>
      </c>
      <c r="K6" s="25"/>
    </row>
    <row r="7" spans="1:11" ht="14.4" x14ac:dyDescent="0.3">
      <c r="A7" s="162" t="s">
        <v>14</v>
      </c>
      <c r="B7" s="882">
        <f ca="1">70930/G7</f>
        <v>68737.280744258169</v>
      </c>
      <c r="C7" s="27">
        <v>14</v>
      </c>
      <c r="D7"/>
      <c r="E7" s="28"/>
      <c r="F7"/>
      <c r="G7" s="310" cm="1">
        <f t="array" aca="1" ref="G7" ca="1">_FV(G6,"Price")</f>
        <v>1.0319</v>
      </c>
      <c r="H7"/>
      <c r="I7" s="30"/>
      <c r="J7"/>
      <c r="K7" s="31"/>
    </row>
    <row r="8" spans="1:11" ht="13.8" thickBot="1" x14ac:dyDescent="0.3">
      <c r="A8" s="150" t="s">
        <v>15</v>
      </c>
      <c r="B8" s="883">
        <f ca="1">B7*C8</f>
        <v>2062118.422327745</v>
      </c>
      <c r="C8" s="33">
        <v>30</v>
      </c>
      <c r="D8" s="34" t="s">
        <v>16</v>
      </c>
      <c r="E8" s="34"/>
      <c r="F8" s="34"/>
      <c r="G8" s="35"/>
      <c r="H8" s="34" t="s">
        <v>17</v>
      </c>
      <c r="I8" s="34"/>
      <c r="J8" s="34"/>
      <c r="K8" s="34"/>
    </row>
    <row r="9" spans="1:11" ht="10.8" thickBot="1" x14ac:dyDescent="0.25">
      <c r="A9" s="138"/>
      <c r="C9" s="221" t="s">
        <v>18</v>
      </c>
      <c r="D9" s="36" t="s">
        <v>19</v>
      </c>
      <c r="E9" s="37" t="s">
        <v>20</v>
      </c>
      <c r="F9" s="142" t="s">
        <v>13</v>
      </c>
      <c r="G9" s="152" t="s">
        <v>18</v>
      </c>
      <c r="H9" s="36" t="s">
        <v>21</v>
      </c>
      <c r="I9" s="36" t="s">
        <v>22</v>
      </c>
      <c r="J9" s="36" t="s">
        <v>23</v>
      </c>
      <c r="K9" s="36" t="s">
        <v>24</v>
      </c>
    </row>
    <row r="10" spans="1:11" x14ac:dyDescent="0.2">
      <c r="A10" s="1189" t="s">
        <v>206</v>
      </c>
      <c r="B10" s="1182" t="s">
        <v>210</v>
      </c>
      <c r="C10" s="222" t="s">
        <v>25</v>
      </c>
      <c r="D10" s="207">
        <f ca="1">E5</f>
        <v>4909.8057674470119</v>
      </c>
      <c r="E10" s="51">
        <f ca="1">D10/100*40</f>
        <v>1963.9223069788047</v>
      </c>
      <c r="F10" s="861">
        <f ca="1">D10/100*60</f>
        <v>2945.883460468207</v>
      </c>
      <c r="G10" s="862" t="s">
        <v>25</v>
      </c>
      <c r="H10" s="207">
        <f ca="1">E10/100*35</f>
        <v>687.37280744258169</v>
      </c>
      <c r="I10" s="51">
        <f ca="1">E10/100*10</f>
        <v>196.39223069788048</v>
      </c>
      <c r="J10" s="39">
        <f ca="1">E10/100*10</f>
        <v>196.39223069788048</v>
      </c>
      <c r="K10" s="39">
        <f ca="1">E10/100*45</f>
        <v>883.76503814046214</v>
      </c>
    </row>
    <row r="11" spans="1:11" ht="10.8" x14ac:dyDescent="0.2">
      <c r="A11" s="1183" t="s">
        <v>157</v>
      </c>
      <c r="B11" s="1184" t="s">
        <v>221</v>
      </c>
      <c r="C11" s="222" t="s">
        <v>26</v>
      </c>
      <c r="D11" s="207">
        <f ca="1">D10*2</f>
        <v>9819.6115348940239</v>
      </c>
      <c r="E11" s="51">
        <f ca="1">E10*2</f>
        <v>3927.8446139576095</v>
      </c>
      <c r="F11" s="861">
        <f ca="1">F10*2</f>
        <v>5891.766920936414</v>
      </c>
      <c r="G11" s="862" t="s">
        <v>26</v>
      </c>
      <c r="H11" s="207">
        <f ca="1">H10*2</f>
        <v>1374.7456148851634</v>
      </c>
      <c r="I11" s="51">
        <f ca="1">I10*2</f>
        <v>392.78446139576096</v>
      </c>
      <c r="J11" s="39">
        <f ca="1">J10*2</f>
        <v>392.78446139576096</v>
      </c>
      <c r="K11" s="39">
        <f ca="1">K10*2</f>
        <v>1767.5300762809243</v>
      </c>
    </row>
    <row r="12" spans="1:11" ht="11.4" thickBot="1" x14ac:dyDescent="0.25">
      <c r="A12" s="1185" t="s">
        <v>162</v>
      </c>
      <c r="B12" s="1186" t="s">
        <v>222</v>
      </c>
      <c r="C12" s="222" t="s">
        <v>27</v>
      </c>
      <c r="D12" s="207">
        <f ca="1">D10*3</f>
        <v>14729.417302341037</v>
      </c>
      <c r="E12" s="51">
        <f ca="1">E10*3</f>
        <v>5891.766920936414</v>
      </c>
      <c r="F12" s="861">
        <f ca="1">F10*3</f>
        <v>8837.6503814046209</v>
      </c>
      <c r="G12" s="862" t="s">
        <v>27</v>
      </c>
      <c r="H12" s="207">
        <f ca="1">H10*3</f>
        <v>2062.1184223277451</v>
      </c>
      <c r="I12" s="51">
        <f ca="1">I10*3</f>
        <v>589.17669209364146</v>
      </c>
      <c r="J12" s="39">
        <f ca="1">J10*3</f>
        <v>589.17669209364146</v>
      </c>
      <c r="K12" s="39">
        <f ca="1">K10*3</f>
        <v>2651.2951144213866</v>
      </c>
    </row>
    <row r="13" spans="1:11" ht="15" thickBot="1" x14ac:dyDescent="0.35">
      <c r="A13" s="1190"/>
      <c r="B13" s="1191"/>
      <c r="C13" s="222" t="s">
        <v>28</v>
      </c>
      <c r="D13" s="207">
        <f ca="1">D10*6</f>
        <v>29458.834604682073</v>
      </c>
      <c r="E13" s="51">
        <f ca="1">E10*6</f>
        <v>11783.533841872828</v>
      </c>
      <c r="F13" s="861">
        <f ca="1">F10*6</f>
        <v>17675.300762809242</v>
      </c>
      <c r="G13" s="862" t="s">
        <v>28</v>
      </c>
      <c r="H13" s="207">
        <f ca="1">H10*6</f>
        <v>4124.2368446554901</v>
      </c>
      <c r="I13" s="51">
        <f ca="1">I10*6</f>
        <v>1178.3533841872829</v>
      </c>
      <c r="J13" s="39">
        <f ca="1">J10*6</f>
        <v>1178.3533841872829</v>
      </c>
      <c r="K13" s="39">
        <f ca="1">K10*6</f>
        <v>5302.5902288427733</v>
      </c>
    </row>
    <row r="14" spans="1:11" x14ac:dyDescent="0.2">
      <c r="A14" s="157"/>
      <c r="B14" s="157"/>
      <c r="C14" s="222" t="s">
        <v>29</v>
      </c>
      <c r="D14" s="207">
        <f ca="1">D10*12</f>
        <v>58917.669209364147</v>
      </c>
      <c r="E14" s="51">
        <f ca="1">E10*12</f>
        <v>23567.067683745656</v>
      </c>
      <c r="F14" s="861">
        <f ca="1">F10*12</f>
        <v>35350.601525618484</v>
      </c>
      <c r="G14" s="862" t="s">
        <v>29</v>
      </c>
      <c r="H14" s="207">
        <f ca="1">H10*12</f>
        <v>8248.4736893109803</v>
      </c>
      <c r="I14" s="51">
        <f ca="1">I10*12</f>
        <v>2356.7067683745659</v>
      </c>
      <c r="J14" s="39">
        <f ca="1">J10*12</f>
        <v>2356.7067683745659</v>
      </c>
      <c r="K14" s="39">
        <f ca="1">K10*12</f>
        <v>10605.180457685547</v>
      </c>
    </row>
    <row r="15" spans="1:11" x14ac:dyDescent="0.2">
      <c r="A15" s="157"/>
      <c r="B15" s="209"/>
      <c r="C15" s="223" t="s">
        <v>30</v>
      </c>
      <c r="D15" s="863">
        <f ca="1">D10*14</f>
        <v>68737.280744258169</v>
      </c>
      <c r="E15" s="864">
        <f ca="1">E10*14</f>
        <v>27494.912297703268</v>
      </c>
      <c r="F15" s="865">
        <f ca="1">F10*14</f>
        <v>41242.368446554901</v>
      </c>
      <c r="G15" s="866" t="s">
        <v>30</v>
      </c>
      <c r="H15" s="863">
        <f ca="1">H10*14</f>
        <v>9623.2193041961436</v>
      </c>
      <c r="I15" s="864">
        <f ca="1">I10*14</f>
        <v>2749.4912297703268</v>
      </c>
      <c r="J15" s="41">
        <f ca="1">J10*14</f>
        <v>2749.4912297703268</v>
      </c>
      <c r="K15" s="41">
        <f ca="1">K10*14</f>
        <v>12372.71053396647</v>
      </c>
    </row>
    <row r="16" spans="1:11" ht="12.9" customHeight="1" x14ac:dyDescent="0.2">
      <c r="A16" s="157"/>
      <c r="B16" s="210"/>
      <c r="C16" s="155" t="s">
        <v>31</v>
      </c>
      <c r="D16" s="207">
        <f ca="1">D15*2</f>
        <v>137474.56148851634</v>
      </c>
      <c r="E16" s="51">
        <f ca="1">E15*2</f>
        <v>54989.824595406535</v>
      </c>
      <c r="F16" s="861">
        <f ca="1">F15*2</f>
        <v>82484.736893109803</v>
      </c>
      <c r="G16" s="862" t="s">
        <v>31</v>
      </c>
      <c r="H16" s="207">
        <f ca="1">H15*2</f>
        <v>19246.438608392287</v>
      </c>
      <c r="I16" s="51">
        <f ca="1">I15*2</f>
        <v>5498.9824595406535</v>
      </c>
      <c r="J16" s="39">
        <f ca="1">J15*2</f>
        <v>5498.9824595406535</v>
      </c>
      <c r="K16" s="39">
        <f ca="1">K15*2</f>
        <v>24745.421067932941</v>
      </c>
    </row>
    <row r="17" spans="2:11" x14ac:dyDescent="0.2">
      <c r="C17" s="155" t="s">
        <v>32</v>
      </c>
      <c r="D17" s="207">
        <f ca="1">D16+D15</f>
        <v>206211.84223277451</v>
      </c>
      <c r="E17" s="51">
        <f ca="1">E16+E15</f>
        <v>82484.736893109803</v>
      </c>
      <c r="F17" s="861">
        <f ca="1">F16+F15</f>
        <v>123727.1053396647</v>
      </c>
      <c r="G17" s="862" t="s">
        <v>32</v>
      </c>
      <c r="H17" s="207">
        <f ca="1">H16+H15</f>
        <v>28869.657912588431</v>
      </c>
      <c r="I17" s="51">
        <f ca="1">I16+I15</f>
        <v>8248.4736893109803</v>
      </c>
      <c r="J17" s="39">
        <f ca="1">J16+J15</f>
        <v>8248.4736893109803</v>
      </c>
      <c r="K17" s="39">
        <f ca="1">K16+K15</f>
        <v>37118.131601899411</v>
      </c>
    </row>
    <row r="18" spans="2:11" x14ac:dyDescent="0.2">
      <c r="C18" s="155" t="s">
        <v>33</v>
      </c>
      <c r="D18" s="207">
        <f ca="1">D16*2</f>
        <v>274949.12297703268</v>
      </c>
      <c r="E18" s="51">
        <f ca="1">E16+E16</f>
        <v>109979.64919081307</v>
      </c>
      <c r="F18" s="861">
        <f ca="1">F16+F16</f>
        <v>164969.47378621961</v>
      </c>
      <c r="G18" s="862" t="s">
        <v>33</v>
      </c>
      <c r="H18" s="207">
        <f ca="1">H16+H16</f>
        <v>38492.877216784575</v>
      </c>
      <c r="I18" s="51">
        <f ca="1">I16+I16</f>
        <v>10997.964919081307</v>
      </c>
      <c r="J18" s="39">
        <f ca="1">J16+J16</f>
        <v>10997.964919081307</v>
      </c>
      <c r="K18" s="39">
        <f ca="1">K16+K16</f>
        <v>49490.842135865882</v>
      </c>
    </row>
    <row r="19" spans="2:11" x14ac:dyDescent="0.2">
      <c r="C19" s="155" t="s">
        <v>34</v>
      </c>
      <c r="D19" s="207">
        <f ca="1">D17+D16</f>
        <v>343686.40372129087</v>
      </c>
      <c r="E19" s="51">
        <f ca="1">E17+E16</f>
        <v>137474.56148851634</v>
      </c>
      <c r="F19" s="861">
        <f ca="1">F16+F17</f>
        <v>206211.84223277451</v>
      </c>
      <c r="G19" s="862" t="s">
        <v>34</v>
      </c>
      <c r="H19" s="207">
        <f ca="1">H17+H16</f>
        <v>48116.096520980718</v>
      </c>
      <c r="I19" s="51">
        <f ca="1">I16+I17</f>
        <v>13747.456148851634</v>
      </c>
      <c r="J19" s="39">
        <f ca="1">J16+J17</f>
        <v>13747.456148851634</v>
      </c>
      <c r="K19" s="39">
        <f ca="1">K18+K15</f>
        <v>61863.552669832352</v>
      </c>
    </row>
    <row r="20" spans="2:11" x14ac:dyDescent="0.2">
      <c r="C20" s="155" t="s">
        <v>35</v>
      </c>
      <c r="D20" s="207">
        <f ca="1">D17*2</f>
        <v>412423.68446554901</v>
      </c>
      <c r="E20" s="51">
        <f ca="1">E17+E17</f>
        <v>164969.47378621961</v>
      </c>
      <c r="F20" s="861">
        <f ca="1">F17+F17</f>
        <v>247454.21067932941</v>
      </c>
      <c r="G20" s="862" t="s">
        <v>35</v>
      </c>
      <c r="H20" s="207">
        <f ca="1">H17+H17</f>
        <v>57739.315825176862</v>
      </c>
      <c r="I20" s="51">
        <f ca="1">I17+I17</f>
        <v>16496.947378621961</v>
      </c>
      <c r="J20" s="39">
        <f ca="1">J17+J17</f>
        <v>16496.947378621961</v>
      </c>
      <c r="K20" s="39">
        <f ca="1">K19+K15</f>
        <v>74236.263203798822</v>
      </c>
    </row>
    <row r="21" spans="2:11" x14ac:dyDescent="0.2">
      <c r="C21" s="155" t="s">
        <v>36</v>
      </c>
      <c r="D21" s="207">
        <f ca="1">D18+D17</f>
        <v>481160.96520980715</v>
      </c>
      <c r="E21" s="51">
        <f ca="1">E18+E17</f>
        <v>192464.38608392287</v>
      </c>
      <c r="F21" s="861">
        <f ca="1">F18+F17</f>
        <v>288696.57912588434</v>
      </c>
      <c r="G21" s="862" t="s">
        <v>36</v>
      </c>
      <c r="H21" s="207">
        <f ca="1">H17+H18</f>
        <v>67362.535129373005</v>
      </c>
      <c r="I21" s="51">
        <f ca="1">I18+I17</f>
        <v>19246.438608392287</v>
      </c>
      <c r="J21" s="39">
        <f ca="1">J18+J17</f>
        <v>19246.438608392287</v>
      </c>
      <c r="K21" s="39">
        <f ca="1">K20+K15</f>
        <v>86608.973737765293</v>
      </c>
    </row>
    <row r="22" spans="2:11" x14ac:dyDescent="0.2">
      <c r="C22" s="155" t="s">
        <v>37</v>
      </c>
      <c r="D22" s="207">
        <f ca="1">D18+D18</f>
        <v>549898.24595406535</v>
      </c>
      <c r="E22" s="51">
        <f ca="1">E18+E18</f>
        <v>219959.29838162614</v>
      </c>
      <c r="F22" s="861">
        <f ca="1">F18+F18</f>
        <v>329938.94757243921</v>
      </c>
      <c r="G22" s="862" t="s">
        <v>37</v>
      </c>
      <c r="H22" s="207">
        <f ca="1">H18+H18</f>
        <v>76985.754433569149</v>
      </c>
      <c r="I22" s="51">
        <f ca="1">I18+I18</f>
        <v>21995.929838162614</v>
      </c>
      <c r="J22" s="39">
        <f ca="1">J18+J18</f>
        <v>21995.929838162614</v>
      </c>
      <c r="K22" s="39">
        <f ca="1">K21+K15</f>
        <v>98981.684271731763</v>
      </c>
    </row>
    <row r="23" spans="2:11" x14ac:dyDescent="0.2">
      <c r="C23" s="155" t="s">
        <v>38</v>
      </c>
      <c r="D23" s="207">
        <f ca="1">D18+D19</f>
        <v>618635.52669832355</v>
      </c>
      <c r="E23" s="51">
        <f ca="1">E19+E18</f>
        <v>247454.21067932941</v>
      </c>
      <c r="F23" s="861">
        <f ca="1">F19+F18</f>
        <v>371181.31601899408</v>
      </c>
      <c r="G23" s="862" t="s">
        <v>38</v>
      </c>
      <c r="H23" s="207">
        <f ca="1">H18+H19</f>
        <v>86608.973737765293</v>
      </c>
      <c r="I23" s="51">
        <f ca="1">I19+I18</f>
        <v>24745.421067932941</v>
      </c>
      <c r="J23" s="39">
        <f ca="1">J19+J18</f>
        <v>24745.421067932941</v>
      </c>
      <c r="K23" s="39">
        <f ca="1">K22+K15</f>
        <v>111354.39480569823</v>
      </c>
    </row>
    <row r="24" spans="2:11" x14ac:dyDescent="0.2">
      <c r="C24" s="155" t="s">
        <v>39</v>
      </c>
      <c r="D24" s="207">
        <f ca="1">D15*10</f>
        <v>687372.80744258175</v>
      </c>
      <c r="E24" s="51">
        <f ca="1">E19+E19</f>
        <v>274949.12297703268</v>
      </c>
      <c r="F24" s="861">
        <f ca="1">F19+F19</f>
        <v>412423.68446554901</v>
      </c>
      <c r="G24" s="862" t="s">
        <v>39</v>
      </c>
      <c r="H24" s="207">
        <f ca="1">H19+H19</f>
        <v>96232.193041961436</v>
      </c>
      <c r="I24" s="51">
        <f ca="1">I19+I19</f>
        <v>27494.912297703268</v>
      </c>
      <c r="J24" s="39">
        <f ca="1">J19+J19</f>
        <v>27494.912297703268</v>
      </c>
      <c r="K24" s="39">
        <f ca="1">K23+K15</f>
        <v>123727.1053396647</v>
      </c>
    </row>
    <row r="25" spans="2:11" x14ac:dyDescent="0.2">
      <c r="C25" s="155" t="s">
        <v>40</v>
      </c>
      <c r="D25" s="207">
        <f ca="1">D24*2</f>
        <v>1374745.6148851635</v>
      </c>
      <c r="E25" s="51">
        <f ca="1">E24*2</f>
        <v>549898.24595406535</v>
      </c>
      <c r="F25" s="861">
        <f ca="1">F24*2</f>
        <v>824847.36893109803</v>
      </c>
      <c r="G25" s="862" t="s">
        <v>40</v>
      </c>
      <c r="H25" s="207">
        <f ca="1">H24*2</f>
        <v>192464.38608392287</v>
      </c>
      <c r="I25" s="51">
        <f ca="1">I24*2</f>
        <v>54989.824595406535</v>
      </c>
      <c r="J25" s="39">
        <f ca="1">J24*2</f>
        <v>54989.824595406535</v>
      </c>
      <c r="K25" s="39">
        <f ca="1">K24*2</f>
        <v>247454.21067932941</v>
      </c>
    </row>
    <row r="26" spans="2:11" ht="10.8" thickBot="1" x14ac:dyDescent="0.25">
      <c r="C26" s="154" t="s">
        <v>41</v>
      </c>
      <c r="D26" s="867">
        <f ca="1">D25+D24</f>
        <v>2062118.4223277452</v>
      </c>
      <c r="E26" s="58">
        <f ca="1">E25+E24</f>
        <v>824847.36893109803</v>
      </c>
      <c r="F26" s="868">
        <f ca="1">F25+F24</f>
        <v>1237271.0533966471</v>
      </c>
      <c r="G26" s="869" t="s">
        <v>41</v>
      </c>
      <c r="H26" s="867">
        <f ca="1">H25+H24</f>
        <v>288696.57912588434</v>
      </c>
      <c r="I26" s="51">
        <f ca="1">I25+I24</f>
        <v>82484.736893109803</v>
      </c>
      <c r="J26" s="39">
        <f ca="1">J25+J24</f>
        <v>82484.736893109803</v>
      </c>
      <c r="K26" s="39">
        <f ca="1">K25+K24</f>
        <v>371181.31601899408</v>
      </c>
    </row>
    <row r="27" spans="2:11" x14ac:dyDescent="0.2">
      <c r="B27" s="43" t="s">
        <v>126</v>
      </c>
      <c r="C27" s="106"/>
      <c r="D27" s="224"/>
      <c r="E27" s="224"/>
      <c r="F27" s="224"/>
      <c r="G27" s="224"/>
      <c r="H27" s="225"/>
      <c r="I27" s="45"/>
      <c r="J27" s="45"/>
      <c r="K27" s="45"/>
    </row>
    <row r="28" spans="2:11" x14ac:dyDescent="0.2">
      <c r="C28" s="46" t="s">
        <v>42</v>
      </c>
      <c r="D28" s="47">
        <v>0.04</v>
      </c>
      <c r="E28" s="47">
        <v>0.05</v>
      </c>
      <c r="F28" s="47">
        <v>0.06</v>
      </c>
      <c r="G28" s="47">
        <v>7.0000000000000007E-2</v>
      </c>
      <c r="H28" s="47">
        <v>0.08</v>
      </c>
      <c r="I28" s="47">
        <v>0.09</v>
      </c>
      <c r="J28" s="47">
        <v>0.1</v>
      </c>
      <c r="K28" s="48" t="s">
        <v>43</v>
      </c>
    </row>
    <row r="29" spans="2:11" x14ac:dyDescent="0.2">
      <c r="B29" s="49" t="s">
        <v>44</v>
      </c>
      <c r="C29" s="875">
        <f ca="1">D26</f>
        <v>2062118.4223277452</v>
      </c>
      <c r="D29" s="51">
        <f ca="1">C29/100*4</f>
        <v>82484.736893109803</v>
      </c>
      <c r="E29" s="51">
        <f ca="1">C29/100*5</f>
        <v>103105.92111638725</v>
      </c>
      <c r="F29" s="51">
        <f ca="1">C29/100*6</f>
        <v>123727.1053396647</v>
      </c>
      <c r="G29" s="51">
        <f ca="1">C29/100*7</f>
        <v>144348.28956294217</v>
      </c>
      <c r="H29" s="51">
        <f ca="1">C29/100*8</f>
        <v>164969.47378621961</v>
      </c>
      <c r="I29" s="51">
        <f ca="1">C29/100*9</f>
        <v>185590.65800949704</v>
      </c>
      <c r="J29" s="51">
        <f ca="1">C29/100*10</f>
        <v>206211.84223277451</v>
      </c>
      <c r="K29" s="52"/>
    </row>
    <row r="30" spans="2:11" x14ac:dyDescent="0.2">
      <c r="B30" s="53" t="s">
        <v>45</v>
      </c>
      <c r="C30" s="54" t="s">
        <v>46</v>
      </c>
      <c r="D30" s="55">
        <f ca="1">D15</f>
        <v>68737.280744258169</v>
      </c>
      <c r="E30" s="55">
        <f ca="1">D15</f>
        <v>68737.280744258169</v>
      </c>
      <c r="F30" s="55">
        <f ca="1">D15</f>
        <v>68737.280744258169</v>
      </c>
      <c r="G30" s="55">
        <f ca="1">D15</f>
        <v>68737.280744258169</v>
      </c>
      <c r="H30" s="55">
        <f ca="1">D15</f>
        <v>68737.280744258169</v>
      </c>
      <c r="I30" s="55">
        <f ca="1">D15</f>
        <v>68737.280744258169</v>
      </c>
      <c r="J30" s="55">
        <f ca="1">D15</f>
        <v>68737.280744258169</v>
      </c>
      <c r="K30" s="52"/>
    </row>
    <row r="31" spans="2:11" x14ac:dyDescent="0.2">
      <c r="B31" s="53" t="s">
        <v>47</v>
      </c>
      <c r="C31" s="56" t="s">
        <v>48</v>
      </c>
      <c r="D31" s="51">
        <f t="shared" ref="D31:J31" ca="1" si="0">D29-D30</f>
        <v>13747.456148851634</v>
      </c>
      <c r="E31" s="51">
        <f t="shared" ca="1" si="0"/>
        <v>34368.640372129084</v>
      </c>
      <c r="F31" s="51">
        <f t="shared" ca="1" si="0"/>
        <v>54989.824595406535</v>
      </c>
      <c r="G31" s="51">
        <f t="shared" ca="1" si="0"/>
        <v>75611.008818684</v>
      </c>
      <c r="H31" s="51">
        <f t="shared" ca="1" si="0"/>
        <v>96232.193041961436</v>
      </c>
      <c r="I31" s="51">
        <f t="shared" ca="1" si="0"/>
        <v>116853.37726523887</v>
      </c>
      <c r="J31" s="51">
        <f t="shared" ca="1" si="0"/>
        <v>137474.56148851634</v>
      </c>
      <c r="K31" s="52"/>
    </row>
    <row r="32" spans="2:11" ht="10.8" thickBot="1" x14ac:dyDescent="0.25">
      <c r="B32" s="57"/>
      <c r="C32" s="453" t="s">
        <v>161</v>
      </c>
      <c r="D32" s="58">
        <f t="shared" ref="D32:J32" ca="1" si="1">D31/100*10</f>
        <v>1374.7456148851634</v>
      </c>
      <c r="E32" s="58">
        <f t="shared" ca="1" si="1"/>
        <v>3436.8640372129084</v>
      </c>
      <c r="F32" s="58">
        <f t="shared" ca="1" si="1"/>
        <v>5498.9824595406535</v>
      </c>
      <c r="G32" s="58">
        <f t="shared" ca="1" si="1"/>
        <v>7561.1008818684004</v>
      </c>
      <c r="H32" s="58">
        <f t="shared" ca="1" si="1"/>
        <v>9623.2193041961436</v>
      </c>
      <c r="I32" s="58">
        <f t="shared" ca="1" si="1"/>
        <v>11685.337726523887</v>
      </c>
      <c r="J32" s="58">
        <f t="shared" ca="1" si="1"/>
        <v>13747.456148851634</v>
      </c>
      <c r="K32" s="59"/>
    </row>
    <row r="33" spans="2:11" x14ac:dyDescent="0.2">
      <c r="B33" s="60" t="s">
        <v>50</v>
      </c>
      <c r="C33" s="61" t="s">
        <v>51</v>
      </c>
      <c r="D33" s="62">
        <f t="shared" ref="D33:J36" ca="1" si="2">D29*30</f>
        <v>2474542.1067932942</v>
      </c>
      <c r="E33" s="62">
        <f t="shared" ca="1" si="2"/>
        <v>3093177.6334916176</v>
      </c>
      <c r="F33" s="62">
        <f t="shared" ca="1" si="2"/>
        <v>3711813.1601899411</v>
      </c>
      <c r="G33" s="62">
        <f t="shared" ca="1" si="2"/>
        <v>4330448.6868882654</v>
      </c>
      <c r="H33" s="62">
        <f t="shared" ca="1" si="2"/>
        <v>4949084.2135865884</v>
      </c>
      <c r="I33" s="62">
        <f t="shared" ca="1" si="2"/>
        <v>5567719.7402849114</v>
      </c>
      <c r="J33" s="63">
        <f t="shared" ca="1" si="2"/>
        <v>6186355.2669832353</v>
      </c>
      <c r="K33" s="64"/>
    </row>
    <row r="34" spans="2:11" x14ac:dyDescent="0.2">
      <c r="B34" s="65" t="s">
        <v>50</v>
      </c>
      <c r="C34" s="66" t="s">
        <v>52</v>
      </c>
      <c r="D34" s="67">
        <f t="shared" ca="1" si="2"/>
        <v>2062118.422327745</v>
      </c>
      <c r="E34" s="67">
        <f t="shared" ca="1" si="2"/>
        <v>2062118.422327745</v>
      </c>
      <c r="F34" s="67">
        <f t="shared" ca="1" si="2"/>
        <v>2062118.422327745</v>
      </c>
      <c r="G34" s="67">
        <f t="shared" ca="1" si="2"/>
        <v>2062118.422327745</v>
      </c>
      <c r="H34" s="67">
        <f t="shared" ca="1" si="2"/>
        <v>2062118.422327745</v>
      </c>
      <c r="I34" s="67">
        <f t="shared" ca="1" si="2"/>
        <v>2062118.422327745</v>
      </c>
      <c r="J34" s="68">
        <f t="shared" ca="1" si="2"/>
        <v>2062118.422327745</v>
      </c>
      <c r="K34" s="69"/>
    </row>
    <row r="35" spans="2:11" x14ac:dyDescent="0.2">
      <c r="B35" s="70" t="s">
        <v>50</v>
      </c>
      <c r="C35" s="71" t="s">
        <v>53</v>
      </c>
      <c r="D35" s="72">
        <f t="shared" ca="1" si="2"/>
        <v>412423.68446554901</v>
      </c>
      <c r="E35" s="72">
        <f t="shared" ca="1" si="2"/>
        <v>1031059.2111638725</v>
      </c>
      <c r="F35" s="72">
        <f t="shared" ca="1" si="2"/>
        <v>1649694.7378621961</v>
      </c>
      <c r="G35" s="72">
        <f t="shared" ca="1" si="2"/>
        <v>2268330.2645605202</v>
      </c>
      <c r="H35" s="72">
        <f t="shared" ca="1" si="2"/>
        <v>2886965.7912588431</v>
      </c>
      <c r="I35" s="72">
        <f t="shared" ca="1" si="2"/>
        <v>3505601.3179571661</v>
      </c>
      <c r="J35" s="73">
        <f t="shared" ca="1" si="2"/>
        <v>4124236.84465549</v>
      </c>
      <c r="K35" s="74"/>
    </row>
    <row r="36" spans="2:11" ht="10.8" thickBot="1" x14ac:dyDescent="0.25">
      <c r="B36" s="75" t="s">
        <v>50</v>
      </c>
      <c r="C36" s="226" t="s">
        <v>49</v>
      </c>
      <c r="D36" s="77">
        <f t="shared" ca="1" si="2"/>
        <v>41242.368446554901</v>
      </c>
      <c r="E36" s="77">
        <f t="shared" ca="1" si="2"/>
        <v>103105.92111638725</v>
      </c>
      <c r="F36" s="77">
        <f t="shared" ca="1" si="2"/>
        <v>164969.47378621961</v>
      </c>
      <c r="G36" s="77">
        <f t="shared" ca="1" si="2"/>
        <v>226833.026456052</v>
      </c>
      <c r="H36" s="77">
        <f t="shared" ca="1" si="2"/>
        <v>288696.57912588434</v>
      </c>
      <c r="I36" s="77">
        <f t="shared" ca="1" si="2"/>
        <v>350560.13179571659</v>
      </c>
      <c r="J36" s="77">
        <f t="shared" ca="1" si="2"/>
        <v>412423.68446554901</v>
      </c>
      <c r="K36" s="78"/>
    </row>
    <row r="37" spans="2:11" x14ac:dyDescent="0.2">
      <c r="B37" s="227"/>
      <c r="C37" s="228" t="s">
        <v>54</v>
      </c>
      <c r="D37" s="832">
        <f t="shared" ref="D37:J37" ca="1" si="3">D31</f>
        <v>13747.456148851634</v>
      </c>
      <c r="E37" s="165">
        <f t="shared" ca="1" si="3"/>
        <v>34368.640372129084</v>
      </c>
      <c r="F37" s="165">
        <f t="shared" ca="1" si="3"/>
        <v>54989.824595406535</v>
      </c>
      <c r="G37" s="165">
        <f t="shared" ca="1" si="3"/>
        <v>75611.008818684</v>
      </c>
      <c r="H37" s="165">
        <f t="shared" ca="1" si="3"/>
        <v>96232.193041961436</v>
      </c>
      <c r="I37" s="165">
        <f t="shared" ca="1" si="3"/>
        <v>116853.37726523887</v>
      </c>
      <c r="J37" s="165">
        <f t="shared" ca="1" si="3"/>
        <v>137474.56148851634</v>
      </c>
      <c r="K37" s="82"/>
    </row>
    <row r="38" spans="2:11" ht="11.4" x14ac:dyDescent="0.2">
      <c r="B38" s="166"/>
      <c r="C38" s="84" t="s">
        <v>55</v>
      </c>
      <c r="D38" s="85">
        <f t="shared" ref="D38:J38" ca="1" si="4">D37/100*20</f>
        <v>2749.4912297703268</v>
      </c>
      <c r="E38" s="86">
        <f t="shared" ca="1" si="4"/>
        <v>6873.7280744258169</v>
      </c>
      <c r="F38" s="86">
        <f t="shared" ca="1" si="4"/>
        <v>10997.964919081307</v>
      </c>
      <c r="G38" s="86">
        <f t="shared" ca="1" si="4"/>
        <v>15122.201763736801</v>
      </c>
      <c r="H38" s="86">
        <f t="shared" ca="1" si="4"/>
        <v>19246.438608392287</v>
      </c>
      <c r="I38" s="86">
        <f t="shared" ca="1" si="4"/>
        <v>23370.675453047774</v>
      </c>
      <c r="J38" s="86">
        <f t="shared" ca="1" si="4"/>
        <v>27494.912297703268</v>
      </c>
      <c r="K38" s="167"/>
    </row>
    <row r="39" spans="2:11" ht="13.2" x14ac:dyDescent="0.25">
      <c r="B39" s="168"/>
      <c r="C39" s="88" t="s">
        <v>56</v>
      </c>
      <c r="D39" s="85">
        <f t="shared" ref="D39:J39" ca="1" si="5">D37/100*40</f>
        <v>5498.9824595406535</v>
      </c>
      <c r="E39" s="86">
        <f t="shared" ca="1" si="5"/>
        <v>13747.456148851634</v>
      </c>
      <c r="F39" s="86">
        <f t="shared" ca="1" si="5"/>
        <v>21995.929838162614</v>
      </c>
      <c r="G39" s="86">
        <f t="shared" ca="1" si="5"/>
        <v>30244.403527473602</v>
      </c>
      <c r="H39" s="86">
        <f t="shared" ca="1" si="5"/>
        <v>38492.877216784575</v>
      </c>
      <c r="I39" s="86">
        <f t="shared" ca="1" si="5"/>
        <v>46741.350906095548</v>
      </c>
      <c r="J39" s="86">
        <f t="shared" ca="1" si="5"/>
        <v>54989.824595406535</v>
      </c>
      <c r="K39" s="169"/>
    </row>
    <row r="40" spans="2:11" ht="11.4" x14ac:dyDescent="0.2">
      <c r="B40" s="166"/>
      <c r="C40" s="84" t="s">
        <v>57</v>
      </c>
      <c r="D40" s="85">
        <f t="shared" ref="D40:J40" ca="1" si="6">D37/100*40</f>
        <v>5498.9824595406535</v>
      </c>
      <c r="E40" s="86">
        <f t="shared" ca="1" si="6"/>
        <v>13747.456148851634</v>
      </c>
      <c r="F40" s="86">
        <f t="shared" ca="1" si="6"/>
        <v>21995.929838162614</v>
      </c>
      <c r="G40" s="86">
        <f t="shared" ca="1" si="6"/>
        <v>30244.403527473602</v>
      </c>
      <c r="H40" s="86">
        <f t="shared" ca="1" si="6"/>
        <v>38492.877216784575</v>
      </c>
      <c r="I40" s="86">
        <f t="shared" ca="1" si="6"/>
        <v>46741.350906095548</v>
      </c>
      <c r="J40" s="86">
        <f t="shared" ca="1" si="6"/>
        <v>54989.824595406535</v>
      </c>
      <c r="K40" s="169"/>
    </row>
    <row r="41" spans="2:11" s="96" customFormat="1" ht="11.4" x14ac:dyDescent="0.2">
      <c r="B41" s="170"/>
      <c r="C41" s="92" t="s">
        <v>58</v>
      </c>
      <c r="D41" s="93">
        <f ca="1">D37/100*4</f>
        <v>549.89824595406537</v>
      </c>
      <c r="E41" s="94">
        <f ca="1">E37/100*5</f>
        <v>1718.4320186064542</v>
      </c>
      <c r="F41" s="94">
        <f ca="1">F37/100*6</f>
        <v>3299.3894757243925</v>
      </c>
      <c r="G41" s="94">
        <f ca="1">F37/100*7</f>
        <v>3849.2877216784577</v>
      </c>
      <c r="H41" s="94">
        <f ca="1">F37/100*8</f>
        <v>4399.185967632523</v>
      </c>
      <c r="I41" s="94">
        <f ca="1">F37/100*9</f>
        <v>4949.0842135865887</v>
      </c>
      <c r="J41" s="94">
        <f ca="1">F37/100*10</f>
        <v>5498.9824595406535</v>
      </c>
      <c r="K41" s="95"/>
    </row>
    <row r="42" spans="2:11" ht="11.4" x14ac:dyDescent="0.2">
      <c r="B42" s="166"/>
      <c r="C42" s="97" t="s">
        <v>59</v>
      </c>
      <c r="D42" s="98">
        <f t="shared" ref="D42:J42" ca="1" si="7">D37+D41</f>
        <v>14297.354394805699</v>
      </c>
      <c r="E42" s="99">
        <f t="shared" ca="1" si="7"/>
        <v>36087.072390735542</v>
      </c>
      <c r="F42" s="99">
        <f t="shared" ca="1" si="7"/>
        <v>58289.214071130926</v>
      </c>
      <c r="G42" s="99">
        <f t="shared" ca="1" si="7"/>
        <v>79460.296540362455</v>
      </c>
      <c r="H42" s="99">
        <f t="shared" ca="1" si="7"/>
        <v>100631.37900959396</v>
      </c>
      <c r="I42" s="99">
        <f t="shared" ca="1" si="7"/>
        <v>121802.46147882545</v>
      </c>
      <c r="J42" s="99">
        <f t="shared" ca="1" si="7"/>
        <v>142973.54394805699</v>
      </c>
      <c r="K42" s="100"/>
    </row>
    <row r="43" spans="2:11" ht="11.4" x14ac:dyDescent="0.2">
      <c r="B43" s="101"/>
      <c r="C43" s="102" t="s">
        <v>60</v>
      </c>
      <c r="D43" s="103">
        <f ca="1">D35*D28</f>
        <v>16496.947378621961</v>
      </c>
      <c r="E43" s="103">
        <f t="shared" ref="E43:J43" ca="1" si="8">E35*E28</f>
        <v>51552.960558193627</v>
      </c>
      <c r="F43" s="103">
        <f t="shared" ca="1" si="8"/>
        <v>98981.684271731763</v>
      </c>
      <c r="G43" s="103">
        <f t="shared" ca="1" si="8"/>
        <v>158783.11851923642</v>
      </c>
      <c r="H43" s="103">
        <f t="shared" ca="1" si="8"/>
        <v>230957.26330070745</v>
      </c>
      <c r="I43" s="103">
        <f t="shared" ca="1" si="8"/>
        <v>315504.11861614493</v>
      </c>
      <c r="J43" s="103">
        <f t="shared" ca="1" si="8"/>
        <v>412423.68446554901</v>
      </c>
      <c r="K43" s="104"/>
    </row>
    <row r="44" spans="2:11" ht="12" thickBot="1" x14ac:dyDescent="0.25">
      <c r="B44" s="101"/>
      <c r="C44" s="102" t="s">
        <v>61</v>
      </c>
      <c r="D44" s="105">
        <f ca="1">D35+D43</f>
        <v>428920.63184417097</v>
      </c>
      <c r="E44" s="105">
        <f t="shared" ref="E44:J44" ca="1" si="9">E35+E43</f>
        <v>1082612.1717220661</v>
      </c>
      <c r="F44" s="105">
        <f t="shared" ca="1" si="9"/>
        <v>1748676.4221339277</v>
      </c>
      <c r="G44" s="105">
        <f t="shared" ca="1" si="9"/>
        <v>2427113.3830797565</v>
      </c>
      <c r="H44" s="105">
        <f t="shared" ca="1" si="9"/>
        <v>3117923.0545595507</v>
      </c>
      <c r="I44" s="105">
        <f t="shared" ca="1" si="9"/>
        <v>3821105.4365733112</v>
      </c>
      <c r="J44" s="105">
        <f t="shared" ca="1" si="9"/>
        <v>4536660.5291210394</v>
      </c>
      <c r="K44" s="106"/>
    </row>
    <row r="45" spans="2:11" ht="13.8" thickBot="1" x14ac:dyDescent="0.3">
      <c r="D45" s="131" t="s">
        <v>65</v>
      </c>
      <c r="E45" s="131"/>
      <c r="F45" s="131"/>
      <c r="G45" s="131"/>
      <c r="H45" s="132"/>
      <c r="I45" s="133" t="s">
        <v>66</v>
      </c>
      <c r="J45" s="174">
        <f ca="1">F10</f>
        <v>2945.883460468207</v>
      </c>
      <c r="K45" s="134" t="s">
        <v>67</v>
      </c>
    </row>
    <row r="46" spans="2:11" ht="10.8" thickBot="1" x14ac:dyDescent="0.25">
      <c r="C46" s="230" t="s">
        <v>18</v>
      </c>
      <c r="D46" s="136" t="s">
        <v>68</v>
      </c>
      <c r="E46" s="136" t="s">
        <v>69</v>
      </c>
      <c r="F46" s="136" t="s">
        <v>70</v>
      </c>
      <c r="G46" s="136" t="s">
        <v>71</v>
      </c>
      <c r="H46" s="136" t="s">
        <v>72</v>
      </c>
      <c r="I46" s="136" t="s">
        <v>73</v>
      </c>
      <c r="J46" s="137" t="s">
        <v>74</v>
      </c>
      <c r="K46" s="137" t="s">
        <v>75</v>
      </c>
    </row>
    <row r="47" spans="2:11" x14ac:dyDescent="0.2">
      <c r="C47" s="155" t="s">
        <v>25</v>
      </c>
      <c r="D47" s="144">
        <f ca="1">F10/100*30</f>
        <v>883.76503814046214</v>
      </c>
      <c r="E47" s="39">
        <f ca="1">F10/100*15</f>
        <v>441.88251907023107</v>
      </c>
      <c r="F47" s="39">
        <f ca="1">F10/100*10</f>
        <v>294.58834604682073</v>
      </c>
      <c r="G47" s="39">
        <f ca="1">F10/100*15</f>
        <v>441.88251907023107</v>
      </c>
      <c r="H47" s="39">
        <f ca="1">F10/100*8</f>
        <v>235.67067683745657</v>
      </c>
      <c r="I47" s="39">
        <f ca="1">F10/100*6</f>
        <v>176.75300762809243</v>
      </c>
      <c r="J47" s="39">
        <f ca="1">F10/100*6</f>
        <v>176.75300762809243</v>
      </c>
      <c r="K47" s="39">
        <f ca="1">F10/100*10</f>
        <v>294.58834604682073</v>
      </c>
    </row>
    <row r="48" spans="2:11" x14ac:dyDescent="0.2">
      <c r="C48" s="155" t="s">
        <v>26</v>
      </c>
      <c r="D48" s="144">
        <f t="shared" ref="D48:K48" ca="1" si="10">D47*2</f>
        <v>1767.5300762809243</v>
      </c>
      <c r="E48" s="39">
        <f t="shared" ca="1" si="10"/>
        <v>883.76503814046214</v>
      </c>
      <c r="F48" s="39">
        <f t="shared" ca="1" si="10"/>
        <v>589.17669209364146</v>
      </c>
      <c r="G48" s="39">
        <f t="shared" ca="1" si="10"/>
        <v>883.76503814046214</v>
      </c>
      <c r="H48" s="39">
        <f t="shared" ca="1" si="10"/>
        <v>471.34135367491314</v>
      </c>
      <c r="I48" s="39">
        <f t="shared" ca="1" si="10"/>
        <v>353.50601525618487</v>
      </c>
      <c r="J48" s="39">
        <f t="shared" ca="1" si="10"/>
        <v>353.50601525618487</v>
      </c>
      <c r="K48" s="39">
        <f t="shared" ca="1" si="10"/>
        <v>589.17669209364146</v>
      </c>
    </row>
    <row r="49" spans="3:11" x14ac:dyDescent="0.2">
      <c r="C49" s="155" t="s">
        <v>27</v>
      </c>
      <c r="D49" s="144">
        <f t="shared" ref="D49:K49" ca="1" si="11">D47*3</f>
        <v>2651.2951144213866</v>
      </c>
      <c r="E49" s="39">
        <f t="shared" ca="1" si="11"/>
        <v>1325.6475572106933</v>
      </c>
      <c r="F49" s="39">
        <f t="shared" ca="1" si="11"/>
        <v>883.76503814046214</v>
      </c>
      <c r="G49" s="39">
        <f t="shared" ca="1" si="11"/>
        <v>1325.6475572106933</v>
      </c>
      <c r="H49" s="39">
        <f t="shared" ca="1" si="11"/>
        <v>707.01203051236973</v>
      </c>
      <c r="I49" s="39">
        <f t="shared" ca="1" si="11"/>
        <v>530.25902288427733</v>
      </c>
      <c r="J49" s="39">
        <f t="shared" ca="1" si="11"/>
        <v>530.25902288427733</v>
      </c>
      <c r="K49" s="39">
        <f t="shared" ca="1" si="11"/>
        <v>883.76503814046214</v>
      </c>
    </row>
    <row r="50" spans="3:11" x14ac:dyDescent="0.2">
      <c r="C50" s="155" t="s">
        <v>28</v>
      </c>
      <c r="D50" s="144">
        <f t="shared" ref="D50:K50" ca="1" si="12">D47*6</f>
        <v>5302.5902288427733</v>
      </c>
      <c r="E50" s="39">
        <f t="shared" ca="1" si="12"/>
        <v>2651.2951144213866</v>
      </c>
      <c r="F50" s="39">
        <f t="shared" ca="1" si="12"/>
        <v>1767.5300762809243</v>
      </c>
      <c r="G50" s="39">
        <f t="shared" ca="1" si="12"/>
        <v>2651.2951144213866</v>
      </c>
      <c r="H50" s="39">
        <f t="shared" ca="1" si="12"/>
        <v>1414.0240610247395</v>
      </c>
      <c r="I50" s="39">
        <f t="shared" ca="1" si="12"/>
        <v>1060.5180457685547</v>
      </c>
      <c r="J50" s="39">
        <f t="shared" ca="1" si="12"/>
        <v>1060.5180457685547</v>
      </c>
      <c r="K50" s="39">
        <f t="shared" ca="1" si="12"/>
        <v>1767.5300762809243</v>
      </c>
    </row>
    <row r="51" spans="3:11" x14ac:dyDescent="0.2">
      <c r="C51" s="155" t="s">
        <v>29</v>
      </c>
      <c r="D51" s="144">
        <f t="shared" ref="D51:K51" ca="1" si="13">D47*12</f>
        <v>10605.180457685547</v>
      </c>
      <c r="E51" s="39">
        <f t="shared" ca="1" si="13"/>
        <v>5302.5902288427733</v>
      </c>
      <c r="F51" s="39">
        <f t="shared" ca="1" si="13"/>
        <v>3535.0601525618486</v>
      </c>
      <c r="G51" s="39">
        <f t="shared" ca="1" si="13"/>
        <v>5302.5902288427733</v>
      </c>
      <c r="H51" s="39">
        <f t="shared" ca="1" si="13"/>
        <v>2828.0481220494789</v>
      </c>
      <c r="I51" s="39">
        <f t="shared" ca="1" si="13"/>
        <v>2121.0360915371093</v>
      </c>
      <c r="J51" s="39">
        <f t="shared" ca="1" si="13"/>
        <v>2121.0360915371093</v>
      </c>
      <c r="K51" s="39">
        <f t="shared" ca="1" si="13"/>
        <v>3535.0601525618486</v>
      </c>
    </row>
    <row r="52" spans="3:11" x14ac:dyDescent="0.2">
      <c r="C52" s="143" t="s">
        <v>30</v>
      </c>
      <c r="D52" s="229">
        <f t="shared" ref="D52:K52" ca="1" si="14">D47*14</f>
        <v>12372.71053396647</v>
      </c>
      <c r="E52" s="140">
        <f t="shared" ca="1" si="14"/>
        <v>6186.3552669832352</v>
      </c>
      <c r="F52" s="140">
        <f t="shared" ca="1" si="14"/>
        <v>4124.2368446554901</v>
      </c>
      <c r="G52" s="140">
        <f t="shared" ca="1" si="14"/>
        <v>6186.3552669832352</v>
      </c>
      <c r="H52" s="140">
        <f t="shared" ca="1" si="14"/>
        <v>3299.389475724392</v>
      </c>
      <c r="I52" s="140">
        <f t="shared" ca="1" si="14"/>
        <v>2474.5421067932939</v>
      </c>
      <c r="J52" s="140">
        <f t="shared" ca="1" si="14"/>
        <v>2474.5421067932939</v>
      </c>
      <c r="K52" s="140">
        <f t="shared" ca="1" si="14"/>
        <v>4124.2368446554901</v>
      </c>
    </row>
    <row r="53" spans="3:11" x14ac:dyDescent="0.2">
      <c r="C53" s="155" t="s">
        <v>31</v>
      </c>
      <c r="D53" s="144">
        <f t="shared" ref="D53:K53" ca="1" si="15">D52*2</f>
        <v>24745.421067932941</v>
      </c>
      <c r="E53" s="39">
        <f t="shared" ca="1" si="15"/>
        <v>12372.71053396647</v>
      </c>
      <c r="F53" s="39">
        <f t="shared" ca="1" si="15"/>
        <v>8248.4736893109803</v>
      </c>
      <c r="G53" s="39">
        <f t="shared" ca="1" si="15"/>
        <v>12372.71053396647</v>
      </c>
      <c r="H53" s="39">
        <f t="shared" ca="1" si="15"/>
        <v>6598.778951448784</v>
      </c>
      <c r="I53" s="39">
        <f t="shared" ca="1" si="15"/>
        <v>4949.0842135865878</v>
      </c>
      <c r="J53" s="39">
        <f t="shared" ca="1" si="15"/>
        <v>4949.0842135865878</v>
      </c>
      <c r="K53" s="39">
        <f t="shared" ca="1" si="15"/>
        <v>8248.4736893109803</v>
      </c>
    </row>
    <row r="54" spans="3:11" x14ac:dyDescent="0.2">
      <c r="C54" s="155" t="s">
        <v>32</v>
      </c>
      <c r="D54" s="144">
        <f t="shared" ref="D54:K54" ca="1" si="16">D53+D52</f>
        <v>37118.131601899411</v>
      </c>
      <c r="E54" s="39">
        <f t="shared" ca="1" si="16"/>
        <v>18559.065800949706</v>
      </c>
      <c r="F54" s="39">
        <f t="shared" ca="1" si="16"/>
        <v>12372.71053396647</v>
      </c>
      <c r="G54" s="39">
        <f t="shared" ca="1" si="16"/>
        <v>18559.065800949706</v>
      </c>
      <c r="H54" s="39">
        <f t="shared" ca="1" si="16"/>
        <v>9898.1684271731756</v>
      </c>
      <c r="I54" s="39">
        <f t="shared" ca="1" si="16"/>
        <v>7423.6263203798817</v>
      </c>
      <c r="J54" s="39">
        <f t="shared" ca="1" si="16"/>
        <v>7423.6263203798817</v>
      </c>
      <c r="K54" s="39">
        <f t="shared" ca="1" si="16"/>
        <v>12372.71053396647</v>
      </c>
    </row>
    <row r="55" spans="3:11" x14ac:dyDescent="0.2">
      <c r="C55" s="155" t="s">
        <v>33</v>
      </c>
      <c r="D55" s="144">
        <f ca="1">D53+D53</f>
        <v>49490.842135865882</v>
      </c>
      <c r="E55" s="39">
        <f t="shared" ref="E55:K55" ca="1" si="17">E54+E52</f>
        <v>24745.421067932941</v>
      </c>
      <c r="F55" s="39">
        <f t="shared" ca="1" si="17"/>
        <v>16496.947378621961</v>
      </c>
      <c r="G55" s="39">
        <f t="shared" ca="1" si="17"/>
        <v>24745.421067932941</v>
      </c>
      <c r="H55" s="39">
        <f t="shared" ca="1" si="17"/>
        <v>13197.557902897568</v>
      </c>
      <c r="I55" s="39">
        <f t="shared" ca="1" si="17"/>
        <v>9898.1684271731756</v>
      </c>
      <c r="J55" s="39">
        <f t="shared" ca="1" si="17"/>
        <v>9898.1684271731756</v>
      </c>
      <c r="K55" s="39">
        <f t="shared" ca="1" si="17"/>
        <v>16496.947378621961</v>
      </c>
    </row>
    <row r="56" spans="3:11" x14ac:dyDescent="0.2">
      <c r="C56" s="155" t="s">
        <v>34</v>
      </c>
      <c r="D56" s="144">
        <f ca="1">D54+D53</f>
        <v>61863.552669832352</v>
      </c>
      <c r="E56" s="39">
        <f t="shared" ref="E56:K56" ca="1" si="18">E55+E52</f>
        <v>30931.776334916176</v>
      </c>
      <c r="F56" s="39">
        <f t="shared" ca="1" si="18"/>
        <v>20621.184223277451</v>
      </c>
      <c r="G56" s="39">
        <f t="shared" ca="1" si="18"/>
        <v>30931.776334916176</v>
      </c>
      <c r="H56" s="39">
        <f t="shared" ca="1" si="18"/>
        <v>16496.947378621961</v>
      </c>
      <c r="I56" s="39">
        <f t="shared" ca="1" si="18"/>
        <v>12372.71053396647</v>
      </c>
      <c r="J56" s="39">
        <f t="shared" ca="1" si="18"/>
        <v>12372.71053396647</v>
      </c>
      <c r="K56" s="39">
        <f t="shared" ca="1" si="18"/>
        <v>20621.184223277451</v>
      </c>
    </row>
    <row r="57" spans="3:11" x14ac:dyDescent="0.2">
      <c r="C57" s="155" t="s">
        <v>35</v>
      </c>
      <c r="D57" s="144">
        <f ca="1">D54+D54</f>
        <v>74236.263203798822</v>
      </c>
      <c r="E57" s="39">
        <f t="shared" ref="E57:K57" ca="1" si="19">E56+E52</f>
        <v>37118.131601899411</v>
      </c>
      <c r="F57" s="39">
        <f t="shared" ca="1" si="19"/>
        <v>24745.421067932941</v>
      </c>
      <c r="G57" s="39">
        <f t="shared" ca="1" si="19"/>
        <v>37118.131601899411</v>
      </c>
      <c r="H57" s="39">
        <f t="shared" ca="1" si="19"/>
        <v>19796.336854346351</v>
      </c>
      <c r="I57" s="39">
        <f t="shared" ca="1" si="19"/>
        <v>14847.252640759765</v>
      </c>
      <c r="J57" s="39">
        <f t="shared" ca="1" si="19"/>
        <v>14847.252640759765</v>
      </c>
      <c r="K57" s="39">
        <f t="shared" ca="1" si="19"/>
        <v>24745.421067932941</v>
      </c>
    </row>
    <row r="58" spans="3:11" x14ac:dyDescent="0.2">
      <c r="C58" s="155" t="s">
        <v>36</v>
      </c>
      <c r="D58" s="144">
        <f ca="1">D54+D55</f>
        <v>86608.973737765293</v>
      </c>
      <c r="E58" s="39">
        <f t="shared" ref="E58:K58" ca="1" si="20">E57+E52</f>
        <v>43304.486868882646</v>
      </c>
      <c r="F58" s="39">
        <f t="shared" ca="1" si="20"/>
        <v>28869.657912588431</v>
      </c>
      <c r="G58" s="39">
        <f t="shared" ca="1" si="20"/>
        <v>43304.486868882646</v>
      </c>
      <c r="H58" s="39">
        <f t="shared" ca="1" si="20"/>
        <v>23095.726330070742</v>
      </c>
      <c r="I58" s="39">
        <f t="shared" ca="1" si="20"/>
        <v>17321.79474755306</v>
      </c>
      <c r="J58" s="39">
        <f t="shared" ca="1" si="20"/>
        <v>17321.79474755306</v>
      </c>
      <c r="K58" s="39">
        <f t="shared" ca="1" si="20"/>
        <v>28869.657912588431</v>
      </c>
    </row>
    <row r="59" spans="3:11" x14ac:dyDescent="0.2">
      <c r="C59" s="155" t="s">
        <v>37</v>
      </c>
      <c r="D59" s="144">
        <f t="shared" ref="D59:K59" ca="1" si="21">D58+D52</f>
        <v>98981.684271731763</v>
      </c>
      <c r="E59" s="39">
        <f t="shared" ca="1" si="21"/>
        <v>49490.842135865882</v>
      </c>
      <c r="F59" s="39">
        <f t="shared" ca="1" si="21"/>
        <v>32993.894757243921</v>
      </c>
      <c r="G59" s="39">
        <f t="shared" ca="1" si="21"/>
        <v>49490.842135865882</v>
      </c>
      <c r="H59" s="39">
        <f t="shared" ca="1" si="21"/>
        <v>26395.115805795132</v>
      </c>
      <c r="I59" s="39">
        <f t="shared" ca="1" si="21"/>
        <v>19796.336854346355</v>
      </c>
      <c r="J59" s="39">
        <f t="shared" ca="1" si="21"/>
        <v>19796.336854346355</v>
      </c>
      <c r="K59" s="39">
        <f t="shared" ca="1" si="21"/>
        <v>32993.894757243921</v>
      </c>
    </row>
    <row r="60" spans="3:11" x14ac:dyDescent="0.2">
      <c r="C60" s="155" t="s">
        <v>38</v>
      </c>
      <c r="D60" s="144">
        <f t="shared" ref="D60:K60" ca="1" si="22">D59+D52</f>
        <v>111354.39480569823</v>
      </c>
      <c r="E60" s="39">
        <f t="shared" ca="1" si="22"/>
        <v>55677.197402849117</v>
      </c>
      <c r="F60" s="39">
        <f t="shared" ca="1" si="22"/>
        <v>37118.131601899411</v>
      </c>
      <c r="G60" s="39">
        <f t="shared" ca="1" si="22"/>
        <v>55677.197402849117</v>
      </c>
      <c r="H60" s="39">
        <f t="shared" ca="1" si="22"/>
        <v>29694.505281519523</v>
      </c>
      <c r="I60" s="39">
        <f t="shared" ca="1" si="22"/>
        <v>22270.87896113965</v>
      </c>
      <c r="J60" s="39">
        <f t="shared" ca="1" si="22"/>
        <v>22270.87896113965</v>
      </c>
      <c r="K60" s="39">
        <f t="shared" ca="1" si="22"/>
        <v>37118.131601899411</v>
      </c>
    </row>
    <row r="61" spans="3:11" x14ac:dyDescent="0.2">
      <c r="C61" s="155" t="s">
        <v>39</v>
      </c>
      <c r="D61" s="144">
        <f t="shared" ref="D61:K61" ca="1" si="23">D60+D52</f>
        <v>123727.1053396647</v>
      </c>
      <c r="E61" s="39">
        <f t="shared" ca="1" si="23"/>
        <v>61863.552669832352</v>
      </c>
      <c r="F61" s="39">
        <f t="shared" ca="1" si="23"/>
        <v>41242.368446554901</v>
      </c>
      <c r="G61" s="39">
        <f t="shared" ca="1" si="23"/>
        <v>61863.552669832352</v>
      </c>
      <c r="H61" s="39">
        <f t="shared" ca="1" si="23"/>
        <v>32993.894757243914</v>
      </c>
      <c r="I61" s="39">
        <f t="shared" ca="1" si="23"/>
        <v>24745.421067932944</v>
      </c>
      <c r="J61" s="39">
        <f t="shared" ca="1" si="23"/>
        <v>24745.421067932944</v>
      </c>
      <c r="K61" s="39">
        <f t="shared" ca="1" si="23"/>
        <v>41242.368446554901</v>
      </c>
    </row>
    <row r="62" spans="3:11" x14ac:dyDescent="0.2">
      <c r="C62" s="155" t="s">
        <v>40</v>
      </c>
      <c r="D62" s="144">
        <f t="shared" ref="D62:K62" ca="1" si="24">D61*2</f>
        <v>247454.21067932941</v>
      </c>
      <c r="E62" s="39">
        <f t="shared" ca="1" si="24"/>
        <v>123727.1053396647</v>
      </c>
      <c r="F62" s="39">
        <f t="shared" ca="1" si="24"/>
        <v>82484.736893109803</v>
      </c>
      <c r="G62" s="39">
        <f t="shared" ca="1" si="24"/>
        <v>123727.1053396647</v>
      </c>
      <c r="H62" s="39">
        <f t="shared" ca="1" si="24"/>
        <v>65987.789514487828</v>
      </c>
      <c r="I62" s="39">
        <f t="shared" ca="1" si="24"/>
        <v>49490.842135865889</v>
      </c>
      <c r="J62" s="39">
        <f t="shared" ca="1" si="24"/>
        <v>49490.842135865889</v>
      </c>
      <c r="K62" s="39">
        <f t="shared" ca="1" si="24"/>
        <v>82484.736893109803</v>
      </c>
    </row>
    <row r="63" spans="3:11" ht="10.8" thickBot="1" x14ac:dyDescent="0.25">
      <c r="C63" s="154" t="s">
        <v>41</v>
      </c>
      <c r="D63" s="144">
        <f t="shared" ref="D63:K63" ca="1" si="25">D62+D61</f>
        <v>371181.31601899408</v>
      </c>
      <c r="E63" s="39">
        <f t="shared" ca="1" si="25"/>
        <v>185590.65800949704</v>
      </c>
      <c r="F63" s="39">
        <f t="shared" ca="1" si="25"/>
        <v>123727.1053396647</v>
      </c>
      <c r="G63" s="39">
        <f t="shared" ca="1" si="25"/>
        <v>185590.65800949704</v>
      </c>
      <c r="H63" s="39">
        <f t="shared" ca="1" si="25"/>
        <v>98981.684271731734</v>
      </c>
      <c r="I63" s="39">
        <f t="shared" ca="1" si="25"/>
        <v>74236.263203798837</v>
      </c>
      <c r="J63" s="39">
        <f t="shared" ca="1" si="25"/>
        <v>74236.263203798837</v>
      </c>
      <c r="K63" s="39">
        <f t="shared" ca="1" si="25"/>
        <v>123727.1053396647</v>
      </c>
    </row>
    <row r="64" spans="3:11" x14ac:dyDescent="0.2">
      <c r="H64" s="45"/>
      <c r="I64" s="45"/>
      <c r="J64" s="45"/>
      <c r="K64" s="45"/>
    </row>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row r="73" s="1" customFormat="1" x14ac:dyDescent="0.2"/>
    <row r="74" s="1" customFormat="1" x14ac:dyDescent="0.2"/>
    <row r="75" s="1" customFormat="1" x14ac:dyDescent="0.2"/>
    <row r="76" s="1" customFormat="1" x14ac:dyDescent="0.2"/>
    <row r="77" s="1" customFormat="1" x14ac:dyDescent="0.2"/>
    <row r="78" s="1" customFormat="1" x14ac:dyDescent="0.2"/>
    <row r="79" s="1" customFormat="1" x14ac:dyDescent="0.2"/>
    <row r="80" s="1" customFormat="1" x14ac:dyDescent="0.2"/>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sheetData>
  <conditionalFormatting sqref="D10:F26 H10:K26">
    <cfRule type="dataBar" priority="8">
      <dataBar>
        <cfvo type="min"/>
        <cfvo type="max"/>
        <color rgb="FFD6007B"/>
      </dataBar>
    </cfRule>
    <cfRule type="dataBar" priority="17">
      <dataBar>
        <cfvo type="min"/>
        <cfvo type="max"/>
        <color rgb="FFD6007B"/>
      </dataBar>
    </cfRule>
    <cfRule type="dataBar" priority="26">
      <dataBar>
        <cfvo type="min"/>
        <cfvo type="max"/>
        <color rgb="FFD6007B"/>
      </dataBar>
    </cfRule>
    <cfRule type="dataBar" priority="35">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fRule type="colorScale" priority="25">
      <colorScale>
        <cfvo type="min"/>
        <cfvo type="percentile" val="50"/>
        <cfvo type="max"/>
        <color rgb="FFF8696B"/>
        <color rgb="FFFFEB84"/>
        <color rgb="FF63BE7B"/>
      </colorScale>
    </cfRule>
    <cfRule type="colorScale" priority="34">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fRule type="dataBar" priority="15">
      <dataBar>
        <cfvo type="min"/>
        <cfvo type="max"/>
        <color rgb="FF008AEF"/>
      </dataBar>
    </cfRule>
    <cfRule type="dataBar" priority="24">
      <dataBar>
        <cfvo type="min"/>
        <cfvo type="max"/>
        <color rgb="FF008AEF"/>
      </dataBar>
    </cfRule>
    <cfRule type="dataBar" priority="33">
      <dataBar>
        <cfvo type="min"/>
        <cfvo type="max"/>
        <color rgb="FF008AEF"/>
      </dataBar>
    </cfRule>
  </conditionalFormatting>
  <conditionalFormatting sqref="D33:J37">
    <cfRule type="colorScale" priority="4">
      <colorScale>
        <cfvo type="min"/>
        <cfvo type="percentile" val="50"/>
        <cfvo type="max"/>
        <color rgb="FFF8696B"/>
        <color rgb="FFFFEB84"/>
        <color rgb="FF63BE7B"/>
      </colorScale>
    </cfRule>
    <cfRule type="colorScale" priority="22">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fRule type="colorScale" priority="31">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fRule type="colorScale" priority="23">
      <colorScale>
        <cfvo type="min"/>
        <cfvo type="percentile" val="50"/>
        <cfvo type="max"/>
        <color rgb="FFF8696B"/>
        <color rgb="FFFFEB84"/>
        <color rgb="FF63BE7B"/>
      </colorScale>
    </cfRule>
    <cfRule type="colorScale" priority="32">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fRule type="dataBar" priority="21">
      <dataBar>
        <cfvo type="min"/>
        <cfvo type="max"/>
        <color rgb="FFFF555A"/>
      </dataBar>
    </cfRule>
    <cfRule type="dataBar" priority="12">
      <dataBar>
        <cfvo type="min"/>
        <cfvo type="max"/>
        <color rgb="FFFF555A"/>
      </dataBar>
    </cfRule>
    <cfRule type="dataBar" priority="30">
      <dataBar>
        <cfvo type="min"/>
        <cfvo type="max"/>
        <color rgb="FFFF555A"/>
      </dataBar>
    </cfRule>
  </conditionalFormatting>
  <conditionalFormatting sqref="D47:K63">
    <cfRule type="dataBar" priority="9">
      <dataBar>
        <cfvo type="min"/>
        <cfvo type="max"/>
        <color rgb="FF638EC6"/>
      </dataBar>
    </cfRule>
  </conditionalFormatting>
  <conditionalFormatting sqref="D52:K68">
    <cfRule type="dataBar" priority="36">
      <dataBar>
        <cfvo type="min"/>
        <cfvo type="max"/>
        <color rgb="FF638EC6"/>
      </dataBar>
    </cfRule>
    <cfRule type="dataBar" priority="18">
      <dataBar>
        <cfvo type="min"/>
        <cfvo type="max"/>
        <color rgb="FF638EC6"/>
      </dataBar>
    </cfRule>
    <cfRule type="dataBar" priority="27">
      <dataBar>
        <cfvo type="min"/>
        <cfvo type="max"/>
        <color rgb="FF638EC6"/>
      </dataBar>
    </cfRule>
  </conditionalFormatting>
  <conditionalFormatting sqref="J45">
    <cfRule type="dataBar" priority="1">
      <dataBar>
        <cfvo type="min"/>
        <cfvo type="max"/>
        <color rgb="FF638EC6"/>
      </dataBar>
    </cfRule>
    <cfRule type="dataBar" priority="2">
      <dataBar>
        <cfvo type="min"/>
        <cfvo type="max"/>
        <color rgb="FFD6007B"/>
      </dataBar>
    </cfRule>
  </conditionalFormatting>
  <conditionalFormatting sqref="J50">
    <cfRule type="dataBar" priority="20">
      <dataBar>
        <cfvo type="min"/>
        <cfvo type="max"/>
        <color rgb="FFD6007B"/>
      </dataBar>
    </cfRule>
    <cfRule type="dataBar" priority="11">
      <dataBar>
        <cfvo type="min"/>
        <cfvo type="max"/>
        <color rgb="FFD6007B"/>
      </dataBar>
    </cfRule>
    <cfRule type="dataBar" priority="28">
      <dataBar>
        <cfvo type="min"/>
        <cfvo type="max"/>
        <color rgb="FF638EC6"/>
      </dataBar>
    </cfRule>
    <cfRule type="dataBar" priority="29">
      <dataBar>
        <cfvo type="min"/>
        <cfvo type="max"/>
        <color rgb="FFD6007B"/>
      </dataBar>
    </cfRule>
    <cfRule type="dataBar" priority="10">
      <dataBar>
        <cfvo type="min"/>
        <cfvo type="max"/>
        <color rgb="FF638EC6"/>
      </dataBar>
    </cfRule>
    <cfRule type="dataBar" priority="19">
      <dataBar>
        <cfvo type="min"/>
        <cfvo type="max"/>
        <color rgb="FF638EC6"/>
      </dataBar>
    </cfRule>
  </conditionalFormatting>
  <hyperlinks>
    <hyperlink ref="A4" r:id="rId1" tooltip="Germany" display="http://en.wikipedia.org/wiki/Germany" xr:uid="{00000000-0004-0000-0600-000000000000}"/>
  </hyperlinks>
  <pageMargins left="0.7" right="0.7" top="0.75" bottom="0.75" header="0.3" footer="0.3"/>
  <pageSetup paperSize="9" orientation="portrait" r:id="rId2"/>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110"/>
  <sheetViews>
    <sheetView zoomScale="110" zoomScaleNormal="110" workbookViewId="0">
      <selection activeCell="B5" sqref="B5"/>
    </sheetView>
  </sheetViews>
  <sheetFormatPr defaultColWidth="9" defaultRowHeight="10.199999999999999" x14ac:dyDescent="0.2"/>
  <cols>
    <col min="1" max="1" width="13.44140625" style="1" customWidth="1"/>
    <col min="2" max="2" width="11" style="1" customWidth="1"/>
    <col min="3" max="3" width="15.33203125" style="1" customWidth="1"/>
    <col min="4" max="4" width="16.6640625" style="45" customWidth="1"/>
    <col min="5" max="5" width="15" style="45" customWidth="1"/>
    <col min="6" max="6" width="15.44140625" style="45" bestFit="1" customWidth="1"/>
    <col min="7" max="7" width="14.5546875" style="45" bestFit="1" customWidth="1"/>
    <col min="8" max="8" width="16.44140625" style="1" bestFit="1" customWidth="1"/>
    <col min="9" max="10" width="14.5546875" style="1" bestFit="1" customWidth="1"/>
    <col min="11" max="11" width="14.33203125" style="1" customWidth="1"/>
    <col min="12" max="16384" width="9" style="1"/>
  </cols>
  <sheetData>
    <row r="1" spans="1:11" ht="18" thickBot="1" x14ac:dyDescent="0.35">
      <c r="A1" s="194" t="s">
        <v>129</v>
      </c>
      <c r="B1" s="195"/>
      <c r="C1" s="177"/>
      <c r="D1" s="190" t="str">
        <f>'Simple Explain'!C1</f>
        <v>The FUTURO-Plan 2001 to 2025 - 1 x 14 x 30 for</v>
      </c>
      <c r="E1" s="178"/>
      <c r="F1" s="178"/>
      <c r="G1" s="191" t="str">
        <f>A10</f>
        <v>GDP (PPP) USD</v>
      </c>
      <c r="H1" s="179"/>
      <c r="I1" s="179"/>
      <c r="J1" s="180"/>
    </row>
    <row r="2" spans="1:11" ht="11.4" x14ac:dyDescent="0.2">
      <c r="C2" s="181" t="s">
        <v>0</v>
      </c>
      <c r="D2" s="3"/>
      <c r="E2" s="3"/>
      <c r="F2" s="3"/>
      <c r="G2" s="3"/>
      <c r="H2" s="3"/>
      <c r="I2" s="4"/>
      <c r="J2" s="182"/>
    </row>
    <row r="3" spans="1:11" ht="16.350000000000001" customHeight="1" thickBot="1" x14ac:dyDescent="0.35">
      <c r="B3" s="197" t="s">
        <v>83</v>
      </c>
      <c r="C3" s="183"/>
      <c r="D3" s="184" t="s">
        <v>1</v>
      </c>
      <c r="E3" s="184"/>
      <c r="F3" s="184"/>
      <c r="G3" s="184"/>
      <c r="H3" s="184"/>
      <c r="I3" s="184"/>
      <c r="J3" s="185"/>
    </row>
    <row r="4" spans="1:11" ht="13.8" thickBot="1" x14ac:dyDescent="0.3">
      <c r="A4" s="204" t="s">
        <v>129</v>
      </c>
      <c r="B4" s="198" t="s">
        <v>189</v>
      </c>
      <c r="C4" s="175"/>
      <c r="D4" s="8" t="s">
        <v>2</v>
      </c>
      <c r="E4" s="8" t="s">
        <v>3</v>
      </c>
      <c r="F4" s="8" t="s">
        <v>4</v>
      </c>
      <c r="G4" s="176" t="s">
        <v>5</v>
      </c>
      <c r="H4" s="10" t="s">
        <v>6</v>
      </c>
      <c r="I4" s="10" t="s">
        <v>7</v>
      </c>
      <c r="J4" s="10"/>
      <c r="K4" s="11"/>
    </row>
    <row r="5" spans="1:11" ht="13.8" thickBot="1" x14ac:dyDescent="0.3">
      <c r="A5" s="12"/>
      <c r="B5" s="12"/>
      <c r="C5" s="13" t="s">
        <v>8</v>
      </c>
      <c r="D5" s="211">
        <v>1</v>
      </c>
      <c r="E5" s="114">
        <f ca="1">D5*C6</f>
        <v>4067.7391220079467</v>
      </c>
      <c r="F5" s="114">
        <f ca="1">E5*14</f>
        <v>56948.347708111251</v>
      </c>
      <c r="G5" s="804">
        <v>1</v>
      </c>
      <c r="H5" s="114">
        <f ca="1">F5*30</f>
        <v>1708450.4312433375</v>
      </c>
      <c r="I5" s="805">
        <f ca="1">E26</f>
        <v>683380.17249733501</v>
      </c>
      <c r="J5" s="806">
        <f ca="1">F26</f>
        <v>1025070.2587460026</v>
      </c>
      <c r="K5" s="19"/>
    </row>
    <row r="6" spans="1:11" ht="15.6" x14ac:dyDescent="0.3">
      <c r="A6" s="151" t="s">
        <v>9</v>
      </c>
      <c r="B6" s="801">
        <f ca="1">D5*C6</f>
        <v>4067.7391220079467</v>
      </c>
      <c r="C6" s="707">
        <f ca="1">B7/C7</f>
        <v>4067.7391220079467</v>
      </c>
      <c r="D6" s="708" t="s">
        <v>10</v>
      </c>
      <c r="E6" s="709"/>
      <c r="F6" s="709"/>
      <c r="G6" s="1009" t="e" vm="1">
        <v>#VALUE!</v>
      </c>
      <c r="H6" s="710" t="s">
        <v>11</v>
      </c>
      <c r="I6" s="711" t="s">
        <v>12</v>
      </c>
      <c r="J6" s="711" t="s">
        <v>13</v>
      </c>
      <c r="K6" s="712"/>
    </row>
    <row r="7" spans="1:11" ht="14.4" x14ac:dyDescent="0.3">
      <c r="A7" s="162" t="s">
        <v>14</v>
      </c>
      <c r="B7" s="802">
        <f ca="1">58765/G7</f>
        <v>56948.347708111251</v>
      </c>
      <c r="C7" s="27">
        <v>14</v>
      </c>
      <c r="D7" s="713"/>
      <c r="E7" s="714"/>
      <c r="F7" s="713"/>
      <c r="G7" s="310" cm="1">
        <f t="array" aca="1" ref="G7" ca="1">_FV(G6,"Price")</f>
        <v>1.0319</v>
      </c>
      <c r="H7" s="713"/>
      <c r="I7" s="715"/>
      <c r="J7" s="713"/>
      <c r="K7" s="714"/>
    </row>
    <row r="8" spans="1:11" ht="13.8" thickBot="1" x14ac:dyDescent="0.3">
      <c r="A8" s="150" t="s">
        <v>15</v>
      </c>
      <c r="B8" s="803">
        <f ca="1">B7*C8</f>
        <v>1708450.4312433375</v>
      </c>
      <c r="C8" s="33">
        <v>30</v>
      </c>
      <c r="D8" s="716" t="s">
        <v>16</v>
      </c>
      <c r="E8" s="716"/>
      <c r="F8" s="716"/>
      <c r="G8" s="717"/>
      <c r="H8" s="716" t="s">
        <v>17</v>
      </c>
      <c r="I8" s="716"/>
      <c r="J8" s="716"/>
      <c r="K8" s="716"/>
    </row>
    <row r="9" spans="1:11" ht="10.8" thickBot="1" x14ac:dyDescent="0.25">
      <c r="A9" s="138"/>
      <c r="B9" s="718"/>
      <c r="C9" s="719" t="s">
        <v>18</v>
      </c>
      <c r="D9" s="720" t="s">
        <v>19</v>
      </c>
      <c r="E9" s="721" t="s">
        <v>20</v>
      </c>
      <c r="F9" s="722" t="s">
        <v>13</v>
      </c>
      <c r="G9" s="723" t="s">
        <v>18</v>
      </c>
      <c r="H9" s="720" t="s">
        <v>21</v>
      </c>
      <c r="I9" s="720" t="s">
        <v>22</v>
      </c>
      <c r="J9" s="720" t="s">
        <v>23</v>
      </c>
      <c r="K9" s="720" t="s">
        <v>24</v>
      </c>
    </row>
    <row r="10" spans="1:11" x14ac:dyDescent="0.2">
      <c r="A10" s="893" t="s">
        <v>166</v>
      </c>
      <c r="B10" s="888" t="s">
        <v>156</v>
      </c>
      <c r="C10" s="724" t="s">
        <v>25</v>
      </c>
      <c r="D10" s="807">
        <f ca="1">E5</f>
        <v>4067.7391220079467</v>
      </c>
      <c r="E10" s="808">
        <f ca="1">D10/100*40</f>
        <v>1627.0956488031786</v>
      </c>
      <c r="F10" s="809">
        <f ca="1">D10/100*60</f>
        <v>2440.6434732047678</v>
      </c>
      <c r="G10" s="810" t="s">
        <v>25</v>
      </c>
      <c r="H10" s="807">
        <f ca="1">E10/100*35</f>
        <v>569.48347708111248</v>
      </c>
      <c r="I10" s="808">
        <f ca="1">E10/100*10</f>
        <v>162.70956488031786</v>
      </c>
      <c r="J10" s="808">
        <f ca="1">E10/100*10</f>
        <v>162.70956488031786</v>
      </c>
      <c r="K10" s="808">
        <f ca="1">E10/100*45</f>
        <v>732.19304196143037</v>
      </c>
    </row>
    <row r="11" spans="1:11" ht="16.8" x14ac:dyDescent="0.2">
      <c r="A11" s="889" t="s">
        <v>157</v>
      </c>
      <c r="B11" s="890" t="s">
        <v>164</v>
      </c>
      <c r="C11" s="724" t="s">
        <v>26</v>
      </c>
      <c r="D11" s="807">
        <f ca="1">D10*2</f>
        <v>8135.4782440158933</v>
      </c>
      <c r="E11" s="808">
        <f ca="1">E10*2</f>
        <v>3254.1912976063572</v>
      </c>
      <c r="F11" s="809">
        <f ca="1">F10*2</f>
        <v>4881.2869464095356</v>
      </c>
      <c r="G11" s="810" t="s">
        <v>26</v>
      </c>
      <c r="H11" s="807">
        <f ca="1">H10*2</f>
        <v>1138.966954162225</v>
      </c>
      <c r="I11" s="808">
        <f ca="1">I10*2</f>
        <v>325.41912976063571</v>
      </c>
      <c r="J11" s="808">
        <f ca="1">J10*2</f>
        <v>325.41912976063571</v>
      </c>
      <c r="K11" s="808">
        <f ca="1">K10*2</f>
        <v>1464.3860839228607</v>
      </c>
    </row>
    <row r="12" spans="1:11" ht="10.8" thickBot="1" x14ac:dyDescent="0.25">
      <c r="A12" s="891" t="s">
        <v>162</v>
      </c>
      <c r="B12" s="892" t="s">
        <v>165</v>
      </c>
      <c r="C12" s="724" t="s">
        <v>27</v>
      </c>
      <c r="D12" s="807">
        <f ca="1">D10*3</f>
        <v>12203.21736602384</v>
      </c>
      <c r="E12" s="808">
        <f ca="1">E10*3</f>
        <v>4881.2869464095356</v>
      </c>
      <c r="F12" s="809">
        <f ca="1">F10*3</f>
        <v>7321.9304196143039</v>
      </c>
      <c r="G12" s="810" t="s">
        <v>27</v>
      </c>
      <c r="H12" s="807">
        <f ca="1">H10*3</f>
        <v>1708.4504312433373</v>
      </c>
      <c r="I12" s="808">
        <f ca="1">I10*3</f>
        <v>488.12869464095354</v>
      </c>
      <c r="J12" s="808">
        <f ca="1">J10*3</f>
        <v>488.12869464095354</v>
      </c>
      <c r="K12" s="808">
        <f ca="1">K10*3</f>
        <v>2196.579125884291</v>
      </c>
    </row>
    <row r="13" spans="1:11" x14ac:dyDescent="0.2">
      <c r="B13" s="718"/>
      <c r="C13" s="724" t="s">
        <v>28</v>
      </c>
      <c r="D13" s="807">
        <f ca="1">D10*6</f>
        <v>24406.434732047681</v>
      </c>
      <c r="E13" s="808">
        <f ca="1">E10*6</f>
        <v>9762.5738928190713</v>
      </c>
      <c r="F13" s="809">
        <f ca="1">F10*6</f>
        <v>14643.860839228608</v>
      </c>
      <c r="G13" s="810" t="s">
        <v>28</v>
      </c>
      <c r="H13" s="807">
        <f ca="1">H10*6</f>
        <v>3416.9008624866747</v>
      </c>
      <c r="I13" s="808">
        <f ca="1">I10*6</f>
        <v>976.25738928190708</v>
      </c>
      <c r="J13" s="808">
        <f ca="1">J10*6</f>
        <v>976.25738928190708</v>
      </c>
      <c r="K13" s="808">
        <f ca="1">K10*6</f>
        <v>4393.158251768582</v>
      </c>
    </row>
    <row r="14" spans="1:11" x14ac:dyDescent="0.2">
      <c r="A14" s="157"/>
      <c r="B14" s="728"/>
      <c r="C14" s="724" t="s">
        <v>29</v>
      </c>
      <c r="D14" s="807">
        <f ca="1">D10*12</f>
        <v>48812.869464095362</v>
      </c>
      <c r="E14" s="808">
        <f ca="1">E10*12</f>
        <v>19525.147785638143</v>
      </c>
      <c r="F14" s="809">
        <f ca="1">F10*12</f>
        <v>29287.721678457216</v>
      </c>
      <c r="G14" s="810" t="s">
        <v>29</v>
      </c>
      <c r="H14" s="807">
        <f ca="1">H10*12</f>
        <v>6833.8017249733493</v>
      </c>
      <c r="I14" s="808">
        <f ca="1">I10*12</f>
        <v>1952.5147785638142</v>
      </c>
      <c r="J14" s="808">
        <f ca="1">J10*12</f>
        <v>1952.5147785638142</v>
      </c>
      <c r="K14" s="808">
        <f ca="1">K10*12</f>
        <v>8786.316503537164</v>
      </c>
    </row>
    <row r="15" spans="1:11" x14ac:dyDescent="0.2">
      <c r="A15" s="157"/>
      <c r="B15" s="729"/>
      <c r="C15" s="730" t="s">
        <v>30</v>
      </c>
      <c r="D15" s="811">
        <f ca="1">D10*14</f>
        <v>56948.347708111251</v>
      </c>
      <c r="E15" s="812">
        <f ca="1">E10*14</f>
        <v>22779.3390832445</v>
      </c>
      <c r="F15" s="813">
        <f ca="1">F10*14</f>
        <v>34169.00862486675</v>
      </c>
      <c r="G15" s="814" t="s">
        <v>30</v>
      </c>
      <c r="H15" s="811">
        <f ca="1">H10*14</f>
        <v>7972.7686791355745</v>
      </c>
      <c r="I15" s="812">
        <f ca="1">I10*14</f>
        <v>2277.9339083244499</v>
      </c>
      <c r="J15" s="812">
        <f ca="1">J10*14</f>
        <v>2277.9339083244499</v>
      </c>
      <c r="K15" s="812">
        <f ca="1">K10*14</f>
        <v>10250.702587460026</v>
      </c>
    </row>
    <row r="16" spans="1:11" ht="12.9" customHeight="1" x14ac:dyDescent="0.2">
      <c r="A16" s="157"/>
      <c r="B16" s="732"/>
      <c r="C16" s="727" t="s">
        <v>31</v>
      </c>
      <c r="D16" s="807">
        <f ca="1">D15*2</f>
        <v>113896.6954162225</v>
      </c>
      <c r="E16" s="808">
        <f ca="1">E15*2</f>
        <v>45558.678166489</v>
      </c>
      <c r="F16" s="809">
        <f ca="1">F15*2</f>
        <v>68338.017249733501</v>
      </c>
      <c r="G16" s="810" t="s">
        <v>31</v>
      </c>
      <c r="H16" s="807">
        <f ca="1">H15*2</f>
        <v>15945.537358271149</v>
      </c>
      <c r="I16" s="808">
        <f ca="1">I15*2</f>
        <v>4555.8678166488999</v>
      </c>
      <c r="J16" s="808">
        <f ca="1">J15*2</f>
        <v>4555.8678166488999</v>
      </c>
      <c r="K16" s="808">
        <f ca="1">K15*2</f>
        <v>20501.405174920052</v>
      </c>
    </row>
    <row r="17" spans="2:11" x14ac:dyDescent="0.2">
      <c r="B17" s="718"/>
      <c r="C17" s="727" t="s">
        <v>32</v>
      </c>
      <c r="D17" s="807">
        <f ca="1">D16+D15</f>
        <v>170845.04312433375</v>
      </c>
      <c r="E17" s="808">
        <f ca="1">E16+E15</f>
        <v>68338.017249733501</v>
      </c>
      <c r="F17" s="809">
        <f ca="1">F16+F15</f>
        <v>102507.02587460025</v>
      </c>
      <c r="G17" s="810" t="s">
        <v>32</v>
      </c>
      <c r="H17" s="807">
        <f ca="1">H16+H15</f>
        <v>23918.306037406724</v>
      </c>
      <c r="I17" s="808">
        <f ca="1">I16+I15</f>
        <v>6833.8017249733493</v>
      </c>
      <c r="J17" s="808">
        <f ca="1">J16+J15</f>
        <v>6833.8017249733493</v>
      </c>
      <c r="K17" s="808">
        <f ca="1">K16+K15</f>
        <v>30752.107762380077</v>
      </c>
    </row>
    <row r="18" spans="2:11" x14ac:dyDescent="0.2">
      <c r="B18" s="718"/>
      <c r="C18" s="727" t="s">
        <v>33</v>
      </c>
      <c r="D18" s="807">
        <f ca="1">D16*2</f>
        <v>227793.390832445</v>
      </c>
      <c r="E18" s="808">
        <f ca="1">E16+E16</f>
        <v>91117.356332978001</v>
      </c>
      <c r="F18" s="809">
        <f ca="1">F16+F16</f>
        <v>136676.034499467</v>
      </c>
      <c r="G18" s="810" t="s">
        <v>33</v>
      </c>
      <c r="H18" s="807">
        <f ca="1">H16+H16</f>
        <v>31891.074716542298</v>
      </c>
      <c r="I18" s="808">
        <f ca="1">I16+I16</f>
        <v>9111.7356332977997</v>
      </c>
      <c r="J18" s="808">
        <f ca="1">J16+J16</f>
        <v>9111.7356332977997</v>
      </c>
      <c r="K18" s="808">
        <f ca="1">K16+K16</f>
        <v>41002.810349840103</v>
      </c>
    </row>
    <row r="19" spans="2:11" x14ac:dyDescent="0.2">
      <c r="B19" s="718"/>
      <c r="C19" s="727" t="s">
        <v>34</v>
      </c>
      <c r="D19" s="807">
        <f ca="1">D17+D16</f>
        <v>284741.73854055628</v>
      </c>
      <c r="E19" s="808">
        <f ca="1">E17+E16</f>
        <v>113896.6954162225</v>
      </c>
      <c r="F19" s="809">
        <f ca="1">F16+F17</f>
        <v>170845.04312433375</v>
      </c>
      <c r="G19" s="810" t="s">
        <v>34</v>
      </c>
      <c r="H19" s="807">
        <f ca="1">H17+H16</f>
        <v>39863.843395677875</v>
      </c>
      <c r="I19" s="808">
        <f ca="1">I16+I17</f>
        <v>11389.66954162225</v>
      </c>
      <c r="J19" s="808">
        <f ca="1">J16+J17</f>
        <v>11389.66954162225</v>
      </c>
      <c r="K19" s="808">
        <f ca="1">K18+K15</f>
        <v>51253.512937300125</v>
      </c>
    </row>
    <row r="20" spans="2:11" x14ac:dyDescent="0.2">
      <c r="B20" s="718"/>
      <c r="C20" s="727" t="s">
        <v>35</v>
      </c>
      <c r="D20" s="807">
        <f ca="1">D17*2</f>
        <v>341690.0862486675</v>
      </c>
      <c r="E20" s="808">
        <f ca="1">E17+E17</f>
        <v>136676.034499467</v>
      </c>
      <c r="F20" s="809">
        <f ca="1">F17+F17</f>
        <v>205014.0517492005</v>
      </c>
      <c r="G20" s="810" t="s">
        <v>35</v>
      </c>
      <c r="H20" s="807">
        <f ca="1">H17+H17</f>
        <v>47836.612074813449</v>
      </c>
      <c r="I20" s="808">
        <f ca="1">I17+I17</f>
        <v>13667.603449946699</v>
      </c>
      <c r="J20" s="808">
        <f ca="1">J17+J17</f>
        <v>13667.603449946699</v>
      </c>
      <c r="K20" s="808">
        <f ca="1">K19+K15</f>
        <v>61504.215524760148</v>
      </c>
    </row>
    <row r="21" spans="2:11" x14ac:dyDescent="0.2">
      <c r="B21" s="718"/>
      <c r="C21" s="727" t="s">
        <v>36</v>
      </c>
      <c r="D21" s="807">
        <f ca="1">D18+D17</f>
        <v>398638.43395677872</v>
      </c>
      <c r="E21" s="808">
        <f ca="1">E18+E17</f>
        <v>159455.3735827115</v>
      </c>
      <c r="F21" s="809">
        <f ca="1">F18+F17</f>
        <v>239183.06037406725</v>
      </c>
      <c r="G21" s="810" t="s">
        <v>36</v>
      </c>
      <c r="H21" s="807">
        <f ca="1">H17+H18</f>
        <v>55809.380753949023</v>
      </c>
      <c r="I21" s="808">
        <f ca="1">I18+I17</f>
        <v>15945.537358271149</v>
      </c>
      <c r="J21" s="808">
        <f ca="1">J18+J17</f>
        <v>15945.537358271149</v>
      </c>
      <c r="K21" s="808">
        <f ca="1">K20+K15</f>
        <v>71754.91811222017</v>
      </c>
    </row>
    <row r="22" spans="2:11" x14ac:dyDescent="0.2">
      <c r="B22" s="718"/>
      <c r="C22" s="727" t="s">
        <v>37</v>
      </c>
      <c r="D22" s="807">
        <f ca="1">D18+D18</f>
        <v>455586.78166489</v>
      </c>
      <c r="E22" s="808">
        <f ca="1">E18+E18</f>
        <v>182234.712665956</v>
      </c>
      <c r="F22" s="809">
        <f ca="1">F18+F18</f>
        <v>273352.068998934</v>
      </c>
      <c r="G22" s="810" t="s">
        <v>37</v>
      </c>
      <c r="H22" s="807">
        <f ca="1">H18+H18</f>
        <v>63782.149433084596</v>
      </c>
      <c r="I22" s="808">
        <f ca="1">I18+I18</f>
        <v>18223.471266595599</v>
      </c>
      <c r="J22" s="808">
        <f ca="1">J18+J18</f>
        <v>18223.471266595599</v>
      </c>
      <c r="K22" s="808">
        <f ca="1">K21+K15</f>
        <v>82005.620699680192</v>
      </c>
    </row>
    <row r="23" spans="2:11" x14ac:dyDescent="0.2">
      <c r="B23" s="718"/>
      <c r="C23" s="727" t="s">
        <v>38</v>
      </c>
      <c r="D23" s="807">
        <f ca="1">D18+D19</f>
        <v>512535.12937300128</v>
      </c>
      <c r="E23" s="808">
        <f ca="1">E19+E18</f>
        <v>205014.0517492005</v>
      </c>
      <c r="F23" s="809">
        <f ca="1">F19+F18</f>
        <v>307521.07762380072</v>
      </c>
      <c r="G23" s="810" t="s">
        <v>38</v>
      </c>
      <c r="H23" s="807">
        <f ca="1">H18+H19</f>
        <v>71754.91811222017</v>
      </c>
      <c r="I23" s="808">
        <f ca="1">I19+I18</f>
        <v>20501.405174920052</v>
      </c>
      <c r="J23" s="808">
        <f ca="1">J19+J18</f>
        <v>20501.405174920052</v>
      </c>
      <c r="K23" s="808">
        <f ca="1">K22+K15</f>
        <v>92256.323287140214</v>
      </c>
    </row>
    <row r="24" spans="2:11" x14ac:dyDescent="0.2">
      <c r="B24" s="718"/>
      <c r="C24" s="727" t="s">
        <v>39</v>
      </c>
      <c r="D24" s="807">
        <f ca="1">D15*10</f>
        <v>569483.47708111256</v>
      </c>
      <c r="E24" s="808">
        <f ca="1">E19+E19</f>
        <v>227793.390832445</v>
      </c>
      <c r="F24" s="809">
        <f ca="1">F19+F19</f>
        <v>341690.0862486675</v>
      </c>
      <c r="G24" s="810" t="s">
        <v>39</v>
      </c>
      <c r="H24" s="807">
        <f ca="1">H19+H19</f>
        <v>79727.686791355751</v>
      </c>
      <c r="I24" s="808">
        <f ca="1">I19+I19</f>
        <v>22779.3390832445</v>
      </c>
      <c r="J24" s="808">
        <f ca="1">J19+J19</f>
        <v>22779.3390832445</v>
      </c>
      <c r="K24" s="808">
        <f ca="1">K23+K15</f>
        <v>102507.02587460024</v>
      </c>
    </row>
    <row r="25" spans="2:11" x14ac:dyDescent="0.2">
      <c r="B25" s="718"/>
      <c r="C25" s="727" t="s">
        <v>40</v>
      </c>
      <c r="D25" s="807">
        <f ca="1">D24*2</f>
        <v>1138966.9541622251</v>
      </c>
      <c r="E25" s="808">
        <f ca="1">E24*2</f>
        <v>455586.78166489</v>
      </c>
      <c r="F25" s="809">
        <f ca="1">F24*2</f>
        <v>683380.17249733501</v>
      </c>
      <c r="G25" s="810" t="s">
        <v>40</v>
      </c>
      <c r="H25" s="807">
        <f ca="1">H24*2</f>
        <v>159455.3735827115</v>
      </c>
      <c r="I25" s="808">
        <f ca="1">I24*2</f>
        <v>45558.678166489</v>
      </c>
      <c r="J25" s="808">
        <f ca="1">J24*2</f>
        <v>45558.678166489</v>
      </c>
      <c r="K25" s="808">
        <f ca="1">K24*2</f>
        <v>205014.05174920047</v>
      </c>
    </row>
    <row r="26" spans="2:11" ht="10.8" thickBot="1" x14ac:dyDescent="0.25">
      <c r="B26" s="718"/>
      <c r="C26" s="733" t="s">
        <v>41</v>
      </c>
      <c r="D26" s="815">
        <f ca="1">D25+D24</f>
        <v>1708450.4312433377</v>
      </c>
      <c r="E26" s="816">
        <f ca="1">E25+E24</f>
        <v>683380.17249733501</v>
      </c>
      <c r="F26" s="817">
        <f ca="1">F25+F24</f>
        <v>1025070.2587460026</v>
      </c>
      <c r="G26" s="818" t="s">
        <v>41</v>
      </c>
      <c r="H26" s="815">
        <f ca="1">H25+H24</f>
        <v>239183.06037406725</v>
      </c>
      <c r="I26" s="808">
        <f ca="1">I25+I24</f>
        <v>68338.017249733501</v>
      </c>
      <c r="J26" s="808">
        <f ca="1">J25+J24</f>
        <v>68338.017249733501</v>
      </c>
      <c r="K26" s="808">
        <f ca="1">K25+K24</f>
        <v>307521.07762380072</v>
      </c>
    </row>
    <row r="27" spans="2:11" x14ac:dyDescent="0.2">
      <c r="B27" s="735" t="s">
        <v>126</v>
      </c>
      <c r="C27" s="736"/>
      <c r="D27" s="819"/>
      <c r="E27" s="819"/>
      <c r="F27" s="819"/>
      <c r="G27" s="819"/>
      <c r="H27" s="820"/>
      <c r="I27" s="821"/>
      <c r="J27" s="821"/>
      <c r="K27" s="821"/>
    </row>
    <row r="28" spans="2:11" x14ac:dyDescent="0.2">
      <c r="B28" s="718"/>
      <c r="C28" s="737" t="s">
        <v>42</v>
      </c>
      <c r="D28" s="519">
        <v>0.04</v>
      </c>
      <c r="E28" s="519">
        <v>0.05</v>
      </c>
      <c r="F28" s="519">
        <v>0.06</v>
      </c>
      <c r="G28" s="519">
        <v>7.0000000000000007E-2</v>
      </c>
      <c r="H28" s="519">
        <v>0.08</v>
      </c>
      <c r="I28" s="519">
        <v>0.09</v>
      </c>
      <c r="J28" s="519">
        <v>0.1</v>
      </c>
      <c r="K28" s="519" t="s">
        <v>43</v>
      </c>
    </row>
    <row r="29" spans="2:11" x14ac:dyDescent="0.2">
      <c r="B29" s="738" t="s">
        <v>44</v>
      </c>
      <c r="C29" s="822">
        <f ca="1">D26</f>
        <v>1708450.4312433377</v>
      </c>
      <c r="D29" s="726">
        <f ca="1">C29/100*4</f>
        <v>68338.017249733501</v>
      </c>
      <c r="E29" s="726">
        <f ca="1">C29/100*5</f>
        <v>85422.521562166876</v>
      </c>
      <c r="F29" s="726">
        <f ca="1">C29/100*6</f>
        <v>102507.02587460025</v>
      </c>
      <c r="G29" s="726">
        <f ca="1">C29/100*7</f>
        <v>119591.53018703363</v>
      </c>
      <c r="H29" s="726">
        <f ca="1">C29/100*8</f>
        <v>136676.034499467</v>
      </c>
      <c r="I29" s="726">
        <f ca="1">C29/100*9</f>
        <v>153760.53881190036</v>
      </c>
      <c r="J29" s="726">
        <f ca="1">C29/100*10</f>
        <v>170845.04312433375</v>
      </c>
      <c r="K29" s="740"/>
    </row>
    <row r="30" spans="2:11" x14ac:dyDescent="0.2">
      <c r="B30" s="741" t="s">
        <v>45</v>
      </c>
      <c r="C30" s="742" t="s">
        <v>46</v>
      </c>
      <c r="D30" s="743">
        <f ca="1">D15</f>
        <v>56948.347708111251</v>
      </c>
      <c r="E30" s="743">
        <f ca="1">D15</f>
        <v>56948.347708111251</v>
      </c>
      <c r="F30" s="743">
        <f ca="1">D15</f>
        <v>56948.347708111251</v>
      </c>
      <c r="G30" s="743">
        <f ca="1">D15</f>
        <v>56948.347708111251</v>
      </c>
      <c r="H30" s="743">
        <f ca="1">D15</f>
        <v>56948.347708111251</v>
      </c>
      <c r="I30" s="743">
        <f ca="1">D15</f>
        <v>56948.347708111251</v>
      </c>
      <c r="J30" s="743">
        <f ca="1">D15</f>
        <v>56948.347708111251</v>
      </c>
      <c r="K30" s="740"/>
    </row>
    <row r="31" spans="2:11" x14ac:dyDescent="0.2">
      <c r="B31" s="741" t="s">
        <v>47</v>
      </c>
      <c r="C31" s="744" t="s">
        <v>48</v>
      </c>
      <c r="D31" s="726">
        <f t="shared" ref="D31:J31" ca="1" si="0">D29-D30</f>
        <v>11389.66954162225</v>
      </c>
      <c r="E31" s="726">
        <f t="shared" ca="1" si="0"/>
        <v>28474.173854055625</v>
      </c>
      <c r="F31" s="726">
        <f t="shared" ca="1" si="0"/>
        <v>45558.678166489</v>
      </c>
      <c r="G31" s="726">
        <f t="shared" ca="1" si="0"/>
        <v>62643.182478922376</v>
      </c>
      <c r="H31" s="726">
        <f t="shared" ca="1" si="0"/>
        <v>79727.686791355751</v>
      </c>
      <c r="I31" s="726">
        <f t="shared" ca="1" si="0"/>
        <v>96812.191103789111</v>
      </c>
      <c r="J31" s="726">
        <f t="shared" ca="1" si="0"/>
        <v>113896.6954162225</v>
      </c>
      <c r="K31" s="740"/>
    </row>
    <row r="32" spans="2:11" ht="10.8" thickBot="1" x14ac:dyDescent="0.25">
      <c r="B32" s="745"/>
      <c r="C32" s="453" t="s">
        <v>161</v>
      </c>
      <c r="D32" s="734">
        <f t="shared" ref="D32:J32" ca="1" si="1">D31/100*10</f>
        <v>1138.966954162225</v>
      </c>
      <c r="E32" s="734">
        <f t="shared" ca="1" si="1"/>
        <v>2847.4173854055625</v>
      </c>
      <c r="F32" s="734">
        <f t="shared" ca="1" si="1"/>
        <v>4555.8678166488999</v>
      </c>
      <c r="G32" s="734">
        <f t="shared" ca="1" si="1"/>
        <v>6264.3182478922381</v>
      </c>
      <c r="H32" s="734">
        <f t="shared" ca="1" si="1"/>
        <v>7972.7686791355745</v>
      </c>
      <c r="I32" s="734">
        <f t="shared" ca="1" si="1"/>
        <v>9681.2191103789119</v>
      </c>
      <c r="J32" s="734">
        <f t="shared" ca="1" si="1"/>
        <v>11389.66954162225</v>
      </c>
      <c r="K32" s="746"/>
    </row>
    <row r="33" spans="2:11" x14ac:dyDescent="0.2">
      <c r="B33" s="747" t="s">
        <v>50</v>
      </c>
      <c r="C33" s="748" t="s">
        <v>51</v>
      </c>
      <c r="D33" s="749">
        <f t="shared" ref="D33:J36" ca="1" si="2">D29*30</f>
        <v>2050140.5174920051</v>
      </c>
      <c r="E33" s="749">
        <f t="shared" ca="1" si="2"/>
        <v>2562675.6468650061</v>
      </c>
      <c r="F33" s="749">
        <f t="shared" ca="1" si="2"/>
        <v>3075210.7762380075</v>
      </c>
      <c r="G33" s="749">
        <f t="shared" ca="1" si="2"/>
        <v>3587745.9056110089</v>
      </c>
      <c r="H33" s="749">
        <f t="shared" ca="1" si="2"/>
        <v>4100281.0349840103</v>
      </c>
      <c r="I33" s="749">
        <f t="shared" ca="1" si="2"/>
        <v>4612816.1643570112</v>
      </c>
      <c r="J33" s="750">
        <f t="shared" ca="1" si="2"/>
        <v>5125351.2937300121</v>
      </c>
      <c r="K33" s="751"/>
    </row>
    <row r="34" spans="2:11" x14ac:dyDescent="0.2">
      <c r="B34" s="752" t="s">
        <v>50</v>
      </c>
      <c r="C34" s="753" t="s">
        <v>52</v>
      </c>
      <c r="D34" s="754">
        <f t="shared" ca="1" si="2"/>
        <v>1708450.4312433375</v>
      </c>
      <c r="E34" s="754">
        <f t="shared" ca="1" si="2"/>
        <v>1708450.4312433375</v>
      </c>
      <c r="F34" s="754">
        <f t="shared" ca="1" si="2"/>
        <v>1708450.4312433375</v>
      </c>
      <c r="G34" s="754">
        <f t="shared" ca="1" si="2"/>
        <v>1708450.4312433375</v>
      </c>
      <c r="H34" s="754">
        <f t="shared" ca="1" si="2"/>
        <v>1708450.4312433375</v>
      </c>
      <c r="I34" s="754">
        <f t="shared" ca="1" si="2"/>
        <v>1708450.4312433375</v>
      </c>
      <c r="J34" s="755">
        <f t="shared" ca="1" si="2"/>
        <v>1708450.4312433375</v>
      </c>
      <c r="K34" s="756"/>
    </row>
    <row r="35" spans="2:11" x14ac:dyDescent="0.2">
      <c r="B35" s="757" t="s">
        <v>50</v>
      </c>
      <c r="C35" s="758" t="s">
        <v>53</v>
      </c>
      <c r="D35" s="759">
        <f t="shared" ca="1" si="2"/>
        <v>341690.0862486675</v>
      </c>
      <c r="E35" s="759">
        <f t="shared" ca="1" si="2"/>
        <v>854225.21562166873</v>
      </c>
      <c r="F35" s="759">
        <f t="shared" ca="1" si="2"/>
        <v>1366760.34499467</v>
      </c>
      <c r="G35" s="759">
        <f t="shared" ca="1" si="2"/>
        <v>1879295.4743676712</v>
      </c>
      <c r="H35" s="759">
        <f t="shared" ca="1" si="2"/>
        <v>2391830.6037406726</v>
      </c>
      <c r="I35" s="759">
        <f t="shared" ca="1" si="2"/>
        <v>2904365.7331136735</v>
      </c>
      <c r="J35" s="760">
        <f t="shared" ca="1" si="2"/>
        <v>3416900.8624866749</v>
      </c>
      <c r="K35" s="761"/>
    </row>
    <row r="36" spans="2:11" ht="10.8" thickBot="1" x14ac:dyDescent="0.25">
      <c r="B36" s="762" t="s">
        <v>50</v>
      </c>
      <c r="C36" s="763" t="s">
        <v>49</v>
      </c>
      <c r="D36" s="764">
        <f t="shared" ca="1" si="2"/>
        <v>34169.00862486675</v>
      </c>
      <c r="E36" s="764">
        <f t="shared" ca="1" si="2"/>
        <v>85422.521562166876</v>
      </c>
      <c r="F36" s="764">
        <f t="shared" ca="1" si="2"/>
        <v>136676.034499467</v>
      </c>
      <c r="G36" s="764">
        <f t="shared" ca="1" si="2"/>
        <v>187929.54743676714</v>
      </c>
      <c r="H36" s="764">
        <f t="shared" ca="1" si="2"/>
        <v>239183.06037406722</v>
      </c>
      <c r="I36" s="764">
        <f t="shared" ca="1" si="2"/>
        <v>290436.57331136736</v>
      </c>
      <c r="J36" s="764">
        <f t="shared" ca="1" si="2"/>
        <v>341690.0862486675</v>
      </c>
      <c r="K36" s="765"/>
    </row>
    <row r="37" spans="2:11" x14ac:dyDescent="0.2">
      <c r="B37" s="766"/>
      <c r="C37" s="767" t="s">
        <v>54</v>
      </c>
      <c r="D37" s="768">
        <f t="shared" ref="D37:J37" ca="1" si="3">D31</f>
        <v>11389.66954162225</v>
      </c>
      <c r="E37" s="769">
        <f t="shared" ca="1" si="3"/>
        <v>28474.173854055625</v>
      </c>
      <c r="F37" s="769">
        <f t="shared" ca="1" si="3"/>
        <v>45558.678166489</v>
      </c>
      <c r="G37" s="769">
        <f t="shared" ca="1" si="3"/>
        <v>62643.182478922376</v>
      </c>
      <c r="H37" s="769">
        <f t="shared" ca="1" si="3"/>
        <v>79727.686791355751</v>
      </c>
      <c r="I37" s="769">
        <f t="shared" ca="1" si="3"/>
        <v>96812.191103789111</v>
      </c>
      <c r="J37" s="769">
        <f t="shared" ca="1" si="3"/>
        <v>113896.6954162225</v>
      </c>
      <c r="K37" s="770"/>
    </row>
    <row r="38" spans="2:11" ht="11.4" x14ac:dyDescent="0.2">
      <c r="B38" s="771"/>
      <c r="C38" s="772" t="s">
        <v>55</v>
      </c>
      <c r="D38" s="773">
        <f t="shared" ref="D38:J38" ca="1" si="4">D37/100*20</f>
        <v>2277.9339083244499</v>
      </c>
      <c r="E38" s="739">
        <f t="shared" ca="1" si="4"/>
        <v>5694.8347708111251</v>
      </c>
      <c r="F38" s="739">
        <f t="shared" ca="1" si="4"/>
        <v>9111.7356332977997</v>
      </c>
      <c r="G38" s="739">
        <f t="shared" ca="1" si="4"/>
        <v>12528.636495784476</v>
      </c>
      <c r="H38" s="739">
        <f t="shared" ca="1" si="4"/>
        <v>15945.537358271149</v>
      </c>
      <c r="I38" s="739">
        <f t="shared" ca="1" si="4"/>
        <v>19362.438220757824</v>
      </c>
      <c r="J38" s="739">
        <f t="shared" ca="1" si="4"/>
        <v>22779.3390832445</v>
      </c>
      <c r="K38" s="774"/>
    </row>
    <row r="39" spans="2:11" ht="13.2" x14ac:dyDescent="0.25">
      <c r="B39" s="775"/>
      <c r="C39" s="776" t="s">
        <v>56</v>
      </c>
      <c r="D39" s="773">
        <f t="shared" ref="D39:J39" ca="1" si="5">D37/100*40</f>
        <v>4555.8678166488999</v>
      </c>
      <c r="E39" s="739">
        <f t="shared" ca="1" si="5"/>
        <v>11389.66954162225</v>
      </c>
      <c r="F39" s="739">
        <f t="shared" ca="1" si="5"/>
        <v>18223.471266595599</v>
      </c>
      <c r="G39" s="739">
        <f t="shared" ca="1" si="5"/>
        <v>25057.272991568952</v>
      </c>
      <c r="H39" s="739">
        <f t="shared" ca="1" si="5"/>
        <v>31891.074716542298</v>
      </c>
      <c r="I39" s="739">
        <f t="shared" ca="1" si="5"/>
        <v>38724.876441515647</v>
      </c>
      <c r="J39" s="739">
        <f t="shared" ca="1" si="5"/>
        <v>45558.678166489</v>
      </c>
      <c r="K39" s="777"/>
    </row>
    <row r="40" spans="2:11" ht="11.4" x14ac:dyDescent="0.2">
      <c r="B40" s="771"/>
      <c r="C40" s="772" t="s">
        <v>57</v>
      </c>
      <c r="D40" s="773">
        <f t="shared" ref="D40:J40" ca="1" si="6">D37/100*40</f>
        <v>4555.8678166488999</v>
      </c>
      <c r="E40" s="739">
        <f t="shared" ca="1" si="6"/>
        <v>11389.66954162225</v>
      </c>
      <c r="F40" s="739">
        <f t="shared" ca="1" si="6"/>
        <v>18223.471266595599</v>
      </c>
      <c r="G40" s="739">
        <f t="shared" ca="1" si="6"/>
        <v>25057.272991568952</v>
      </c>
      <c r="H40" s="739">
        <f t="shared" ca="1" si="6"/>
        <v>31891.074716542298</v>
      </c>
      <c r="I40" s="739">
        <f t="shared" ca="1" si="6"/>
        <v>38724.876441515647</v>
      </c>
      <c r="J40" s="739">
        <f t="shared" ca="1" si="6"/>
        <v>45558.678166489</v>
      </c>
      <c r="K40" s="777"/>
    </row>
    <row r="41" spans="2:11" s="96" customFormat="1" ht="11.4" x14ac:dyDescent="0.2">
      <c r="B41" s="778"/>
      <c r="C41" s="779" t="s">
        <v>58</v>
      </c>
      <c r="D41" s="780">
        <f ca="1">D37/100*4</f>
        <v>455.58678166489</v>
      </c>
      <c r="E41" s="781">
        <f ca="1">E37/100*5</f>
        <v>1423.7086927027813</v>
      </c>
      <c r="F41" s="781">
        <f ca="1">F37/100*6</f>
        <v>2733.5206899893401</v>
      </c>
      <c r="G41" s="781">
        <f ca="1">F37/100*7</f>
        <v>3189.1074716542298</v>
      </c>
      <c r="H41" s="781">
        <f ca="1">F37/100*8</f>
        <v>3644.69425331912</v>
      </c>
      <c r="I41" s="781">
        <f ca="1">F37/100*9</f>
        <v>4100.2810349840101</v>
      </c>
      <c r="J41" s="781">
        <f ca="1">F37/100*10</f>
        <v>4555.8678166488999</v>
      </c>
      <c r="K41" s="782"/>
    </row>
    <row r="42" spans="2:11" ht="11.4" x14ac:dyDescent="0.2">
      <c r="B42" s="771"/>
      <c r="C42" s="783" t="s">
        <v>59</v>
      </c>
      <c r="D42" s="784">
        <f t="shared" ref="D42:J42" ca="1" si="7">D37+D41</f>
        <v>11845.25632328714</v>
      </c>
      <c r="E42" s="785">
        <f t="shared" ca="1" si="7"/>
        <v>29897.882546758407</v>
      </c>
      <c r="F42" s="785">
        <f t="shared" ca="1" si="7"/>
        <v>48292.198856478339</v>
      </c>
      <c r="G42" s="785">
        <f t="shared" ca="1" si="7"/>
        <v>65832.289950576611</v>
      </c>
      <c r="H42" s="785">
        <f t="shared" ca="1" si="7"/>
        <v>83372.381044674868</v>
      </c>
      <c r="I42" s="785">
        <f t="shared" ca="1" si="7"/>
        <v>100912.47213877313</v>
      </c>
      <c r="J42" s="785">
        <f t="shared" ca="1" si="7"/>
        <v>118452.5632328714</v>
      </c>
      <c r="K42" s="786"/>
    </row>
    <row r="43" spans="2:11" ht="11.4" x14ac:dyDescent="0.2">
      <c r="B43" s="787"/>
      <c r="C43" s="788" t="s">
        <v>60</v>
      </c>
      <c r="D43" s="789">
        <f ca="1">D35*D28</f>
        <v>13667.6034499467</v>
      </c>
      <c r="E43" s="789">
        <f t="shared" ref="E43:J43" ca="1" si="8">E35*E28</f>
        <v>42711.260781083438</v>
      </c>
      <c r="F43" s="789">
        <f t="shared" ca="1" si="8"/>
        <v>82005.620699680192</v>
      </c>
      <c r="G43" s="789">
        <f t="shared" ca="1" si="8"/>
        <v>131550.683205737</v>
      </c>
      <c r="H43" s="789">
        <f t="shared" ca="1" si="8"/>
        <v>191346.4482992538</v>
      </c>
      <c r="I43" s="789">
        <f t="shared" ca="1" si="8"/>
        <v>261392.91598023061</v>
      </c>
      <c r="J43" s="789">
        <f t="shared" ca="1" si="8"/>
        <v>341690.0862486675</v>
      </c>
      <c r="K43" s="790"/>
    </row>
    <row r="44" spans="2:11" ht="12" thickBot="1" x14ac:dyDescent="0.25">
      <c r="B44" s="787"/>
      <c r="C44" s="788" t="s">
        <v>61</v>
      </c>
      <c r="D44" s="791">
        <f ca="1">D35+D43</f>
        <v>355357.68969861418</v>
      </c>
      <c r="E44" s="791">
        <f t="shared" ref="E44:J44" ca="1" si="9">E35+E43</f>
        <v>896936.47640275222</v>
      </c>
      <c r="F44" s="791">
        <f t="shared" ca="1" si="9"/>
        <v>1448765.9656943502</v>
      </c>
      <c r="G44" s="791">
        <f t="shared" ca="1" si="9"/>
        <v>2010846.1575734082</v>
      </c>
      <c r="H44" s="791">
        <f t="shared" ca="1" si="9"/>
        <v>2583177.0520399264</v>
      </c>
      <c r="I44" s="791">
        <f t="shared" ca="1" si="9"/>
        <v>3165758.6490939041</v>
      </c>
      <c r="J44" s="791">
        <f t="shared" ca="1" si="9"/>
        <v>3758590.9487353424</v>
      </c>
      <c r="K44" s="736"/>
    </row>
    <row r="45" spans="2:11" ht="13.8" thickBot="1" x14ac:dyDescent="0.3">
      <c r="B45" s="718"/>
      <c r="C45" s="718"/>
      <c r="D45" s="792" t="s">
        <v>65</v>
      </c>
      <c r="E45" s="792"/>
      <c r="F45" s="792"/>
      <c r="G45" s="792"/>
      <c r="H45" s="793"/>
      <c r="I45" s="794" t="s">
        <v>66</v>
      </c>
      <c r="J45" s="795">
        <f ca="1">F10</f>
        <v>2440.6434732047678</v>
      </c>
      <c r="K45" s="796" t="s">
        <v>67</v>
      </c>
    </row>
    <row r="46" spans="2:11" ht="10.8" thickBot="1" x14ac:dyDescent="0.25">
      <c r="B46" s="718"/>
      <c r="C46" s="797" t="s">
        <v>18</v>
      </c>
      <c r="D46" s="720" t="s">
        <v>68</v>
      </c>
      <c r="E46" s="720" t="s">
        <v>69</v>
      </c>
      <c r="F46" s="720" t="s">
        <v>70</v>
      </c>
      <c r="G46" s="720" t="s">
        <v>71</v>
      </c>
      <c r="H46" s="720" t="s">
        <v>72</v>
      </c>
      <c r="I46" s="720" t="s">
        <v>73</v>
      </c>
      <c r="J46" s="798" t="s">
        <v>74</v>
      </c>
      <c r="K46" s="798" t="s">
        <v>75</v>
      </c>
    </row>
    <row r="47" spans="2:11" x14ac:dyDescent="0.2">
      <c r="B47" s="718"/>
      <c r="C47" s="727" t="s">
        <v>25</v>
      </c>
      <c r="D47" s="725">
        <f ca="1">F10/100*30</f>
        <v>732.19304196143037</v>
      </c>
      <c r="E47" s="726">
        <f ca="1">F10/100*15</f>
        <v>366.09652098071518</v>
      </c>
      <c r="F47" s="726">
        <f ca="1">F10/100*10</f>
        <v>244.06434732047677</v>
      </c>
      <c r="G47" s="726">
        <f ca="1">F10/100*15</f>
        <v>366.09652098071518</v>
      </c>
      <c r="H47" s="726">
        <f ca="1">F10/100*8</f>
        <v>195.25147785638143</v>
      </c>
      <c r="I47" s="726">
        <f ca="1">F10/100*6</f>
        <v>146.43860839228608</v>
      </c>
      <c r="J47" s="726">
        <f ca="1">F10/100*6</f>
        <v>146.43860839228608</v>
      </c>
      <c r="K47" s="726">
        <f ca="1">F10/100*10</f>
        <v>244.06434732047677</v>
      </c>
    </row>
    <row r="48" spans="2:11" x14ac:dyDescent="0.2">
      <c r="B48" s="718"/>
      <c r="C48" s="727" t="s">
        <v>26</v>
      </c>
      <c r="D48" s="725">
        <f t="shared" ref="D48:K48" ca="1" si="10">D47*2</f>
        <v>1464.3860839228607</v>
      </c>
      <c r="E48" s="726">
        <f t="shared" ca="1" si="10"/>
        <v>732.19304196143037</v>
      </c>
      <c r="F48" s="726">
        <f t="shared" ca="1" si="10"/>
        <v>488.12869464095354</v>
      </c>
      <c r="G48" s="726">
        <f t="shared" ca="1" si="10"/>
        <v>732.19304196143037</v>
      </c>
      <c r="H48" s="726">
        <f t="shared" ca="1" si="10"/>
        <v>390.50295571276286</v>
      </c>
      <c r="I48" s="726">
        <f t="shared" ca="1" si="10"/>
        <v>292.87721678457217</v>
      </c>
      <c r="J48" s="726">
        <f t="shared" ca="1" si="10"/>
        <v>292.87721678457217</v>
      </c>
      <c r="K48" s="726">
        <f t="shared" ca="1" si="10"/>
        <v>488.12869464095354</v>
      </c>
    </row>
    <row r="49" spans="2:11" x14ac:dyDescent="0.2">
      <c r="B49" s="718"/>
      <c r="C49" s="727" t="s">
        <v>27</v>
      </c>
      <c r="D49" s="725">
        <f t="shared" ref="D49:K49" ca="1" si="11">D47*3</f>
        <v>2196.579125884291</v>
      </c>
      <c r="E49" s="726">
        <f t="shared" ca="1" si="11"/>
        <v>1098.2895629421455</v>
      </c>
      <c r="F49" s="726">
        <f t="shared" ca="1" si="11"/>
        <v>732.19304196143025</v>
      </c>
      <c r="G49" s="726">
        <f t="shared" ca="1" si="11"/>
        <v>1098.2895629421455</v>
      </c>
      <c r="H49" s="726">
        <f t="shared" ca="1" si="11"/>
        <v>585.75443356914434</v>
      </c>
      <c r="I49" s="726">
        <f t="shared" ca="1" si="11"/>
        <v>439.31582517685825</v>
      </c>
      <c r="J49" s="726">
        <f t="shared" ca="1" si="11"/>
        <v>439.31582517685825</v>
      </c>
      <c r="K49" s="726">
        <f t="shared" ca="1" si="11"/>
        <v>732.19304196143025</v>
      </c>
    </row>
    <row r="50" spans="2:11" x14ac:dyDescent="0.2">
      <c r="B50" s="718"/>
      <c r="C50" s="727" t="s">
        <v>28</v>
      </c>
      <c r="D50" s="725">
        <f t="shared" ref="D50:K50" ca="1" si="12">D47*6</f>
        <v>4393.158251768582</v>
      </c>
      <c r="E50" s="726">
        <f t="shared" ca="1" si="12"/>
        <v>2196.579125884291</v>
      </c>
      <c r="F50" s="726">
        <f t="shared" ca="1" si="12"/>
        <v>1464.3860839228605</v>
      </c>
      <c r="G50" s="726">
        <f t="shared" ca="1" si="12"/>
        <v>2196.579125884291</v>
      </c>
      <c r="H50" s="726">
        <f t="shared" ca="1" si="12"/>
        <v>1171.5088671382887</v>
      </c>
      <c r="I50" s="726">
        <f t="shared" ca="1" si="12"/>
        <v>878.63165035371651</v>
      </c>
      <c r="J50" s="726">
        <f t="shared" ca="1" si="12"/>
        <v>878.63165035371651</v>
      </c>
      <c r="K50" s="726">
        <f t="shared" ca="1" si="12"/>
        <v>1464.3860839228605</v>
      </c>
    </row>
    <row r="51" spans="2:11" x14ac:dyDescent="0.2">
      <c r="B51" s="718"/>
      <c r="C51" s="727" t="s">
        <v>29</v>
      </c>
      <c r="D51" s="725">
        <f t="shared" ref="D51:K51" ca="1" si="13">D47*12</f>
        <v>8786.316503537164</v>
      </c>
      <c r="E51" s="726">
        <f t="shared" ca="1" si="13"/>
        <v>4393.158251768582</v>
      </c>
      <c r="F51" s="726">
        <f t="shared" ca="1" si="13"/>
        <v>2928.772167845721</v>
      </c>
      <c r="G51" s="726">
        <f t="shared" ca="1" si="13"/>
        <v>4393.158251768582</v>
      </c>
      <c r="H51" s="726">
        <f t="shared" ca="1" si="13"/>
        <v>2343.0177342765774</v>
      </c>
      <c r="I51" s="726">
        <f t="shared" ca="1" si="13"/>
        <v>1757.263300707433</v>
      </c>
      <c r="J51" s="726">
        <f t="shared" ca="1" si="13"/>
        <v>1757.263300707433</v>
      </c>
      <c r="K51" s="726">
        <f t="shared" ca="1" si="13"/>
        <v>2928.772167845721</v>
      </c>
    </row>
    <row r="52" spans="2:11" x14ac:dyDescent="0.2">
      <c r="B52" s="718"/>
      <c r="C52" s="731" t="s">
        <v>30</v>
      </c>
      <c r="D52" s="799">
        <f t="shared" ref="D52:K52" ca="1" si="14">D47*14</f>
        <v>10250.702587460026</v>
      </c>
      <c r="E52" s="800">
        <f t="shared" ca="1" si="14"/>
        <v>5125.3512937300129</v>
      </c>
      <c r="F52" s="800">
        <f t="shared" ca="1" si="14"/>
        <v>3416.9008624866747</v>
      </c>
      <c r="G52" s="800">
        <f t="shared" ca="1" si="14"/>
        <v>5125.3512937300129</v>
      </c>
      <c r="H52" s="800">
        <f t="shared" ca="1" si="14"/>
        <v>2733.5206899893401</v>
      </c>
      <c r="I52" s="800">
        <f t="shared" ca="1" si="14"/>
        <v>2050.1405174920051</v>
      </c>
      <c r="J52" s="800">
        <f t="shared" ca="1" si="14"/>
        <v>2050.1405174920051</v>
      </c>
      <c r="K52" s="800">
        <f t="shared" ca="1" si="14"/>
        <v>3416.9008624866747</v>
      </c>
    </row>
    <row r="53" spans="2:11" x14ac:dyDescent="0.2">
      <c r="B53" s="718"/>
      <c r="C53" s="727" t="s">
        <v>31</v>
      </c>
      <c r="D53" s="725">
        <f t="shared" ref="D53:K53" ca="1" si="15">D52*2</f>
        <v>20501.405174920052</v>
      </c>
      <c r="E53" s="726">
        <f t="shared" ca="1" si="15"/>
        <v>10250.702587460026</v>
      </c>
      <c r="F53" s="726">
        <f t="shared" ca="1" si="15"/>
        <v>6833.8017249733493</v>
      </c>
      <c r="G53" s="726">
        <f t="shared" ca="1" si="15"/>
        <v>10250.702587460026</v>
      </c>
      <c r="H53" s="726">
        <f t="shared" ca="1" si="15"/>
        <v>5467.0413799786802</v>
      </c>
      <c r="I53" s="726">
        <f t="shared" ca="1" si="15"/>
        <v>4100.2810349840101</v>
      </c>
      <c r="J53" s="726">
        <f t="shared" ca="1" si="15"/>
        <v>4100.2810349840101</v>
      </c>
      <c r="K53" s="726">
        <f t="shared" ca="1" si="15"/>
        <v>6833.8017249733493</v>
      </c>
    </row>
    <row r="54" spans="2:11" x14ac:dyDescent="0.2">
      <c r="B54" s="718"/>
      <c r="C54" s="727" t="s">
        <v>32</v>
      </c>
      <c r="D54" s="725">
        <f t="shared" ref="D54:K54" ca="1" si="16">D53+D52</f>
        <v>30752.107762380077</v>
      </c>
      <c r="E54" s="726">
        <f t="shared" ca="1" si="16"/>
        <v>15376.053881190039</v>
      </c>
      <c r="F54" s="726">
        <f t="shared" ca="1" si="16"/>
        <v>10250.702587460024</v>
      </c>
      <c r="G54" s="726">
        <f t="shared" ca="1" si="16"/>
        <v>15376.053881190039</v>
      </c>
      <c r="H54" s="726">
        <f t="shared" ca="1" si="16"/>
        <v>8200.5620699680203</v>
      </c>
      <c r="I54" s="726">
        <f t="shared" ca="1" si="16"/>
        <v>6150.4215524760148</v>
      </c>
      <c r="J54" s="726">
        <f t="shared" ca="1" si="16"/>
        <v>6150.4215524760148</v>
      </c>
      <c r="K54" s="726">
        <f t="shared" ca="1" si="16"/>
        <v>10250.702587460024</v>
      </c>
    </row>
    <row r="55" spans="2:11" x14ac:dyDescent="0.2">
      <c r="B55" s="718"/>
      <c r="C55" s="727" t="s">
        <v>33</v>
      </c>
      <c r="D55" s="725">
        <f ca="1">D53+D53</f>
        <v>41002.810349840103</v>
      </c>
      <c r="E55" s="726">
        <f t="shared" ref="E55:K55" ca="1" si="17">E54+E52</f>
        <v>20501.405174920052</v>
      </c>
      <c r="F55" s="726">
        <f t="shared" ca="1" si="17"/>
        <v>13667.603449946699</v>
      </c>
      <c r="G55" s="726">
        <f t="shared" ca="1" si="17"/>
        <v>20501.405174920052</v>
      </c>
      <c r="H55" s="726">
        <f t="shared" ca="1" si="17"/>
        <v>10934.08275995736</v>
      </c>
      <c r="I55" s="726">
        <f t="shared" ca="1" si="17"/>
        <v>8200.5620699680203</v>
      </c>
      <c r="J55" s="726">
        <f t="shared" ca="1" si="17"/>
        <v>8200.5620699680203</v>
      </c>
      <c r="K55" s="726">
        <f t="shared" ca="1" si="17"/>
        <v>13667.603449946699</v>
      </c>
    </row>
    <row r="56" spans="2:11" x14ac:dyDescent="0.2">
      <c r="B56" s="718"/>
      <c r="C56" s="727" t="s">
        <v>34</v>
      </c>
      <c r="D56" s="725">
        <f ca="1">D54+D53</f>
        <v>51253.512937300125</v>
      </c>
      <c r="E56" s="726">
        <f t="shared" ref="E56:K56" ca="1" si="18">E55+E52</f>
        <v>25626.756468650063</v>
      </c>
      <c r="F56" s="726">
        <f t="shared" ca="1" si="18"/>
        <v>17084.504312433375</v>
      </c>
      <c r="G56" s="726">
        <f t="shared" ca="1" si="18"/>
        <v>25626.756468650063</v>
      </c>
      <c r="H56" s="726">
        <f t="shared" ca="1" si="18"/>
        <v>13667.6034499467</v>
      </c>
      <c r="I56" s="726">
        <f t="shared" ca="1" si="18"/>
        <v>10250.702587460026</v>
      </c>
      <c r="J56" s="726">
        <f t="shared" ca="1" si="18"/>
        <v>10250.702587460026</v>
      </c>
      <c r="K56" s="726">
        <f t="shared" ca="1" si="18"/>
        <v>17084.504312433375</v>
      </c>
    </row>
    <row r="57" spans="2:11" x14ac:dyDescent="0.2">
      <c r="B57" s="718"/>
      <c r="C57" s="727" t="s">
        <v>35</v>
      </c>
      <c r="D57" s="725">
        <f ca="1">D54+D54</f>
        <v>61504.215524760155</v>
      </c>
      <c r="E57" s="726">
        <f t="shared" ref="E57:K57" ca="1" si="19">E56+E52</f>
        <v>30752.107762380074</v>
      </c>
      <c r="F57" s="726">
        <f t="shared" ca="1" si="19"/>
        <v>20501.405174920052</v>
      </c>
      <c r="G57" s="726">
        <f t="shared" ca="1" si="19"/>
        <v>30752.107762380074</v>
      </c>
      <c r="H57" s="726">
        <f t="shared" ca="1" si="19"/>
        <v>16401.124139936041</v>
      </c>
      <c r="I57" s="726">
        <f t="shared" ca="1" si="19"/>
        <v>12300.843104952031</v>
      </c>
      <c r="J57" s="726">
        <f t="shared" ca="1" si="19"/>
        <v>12300.843104952031</v>
      </c>
      <c r="K57" s="726">
        <f t="shared" ca="1" si="19"/>
        <v>20501.405174920052</v>
      </c>
    </row>
    <row r="58" spans="2:11" x14ac:dyDescent="0.2">
      <c r="B58" s="718"/>
      <c r="C58" s="727" t="s">
        <v>36</v>
      </c>
      <c r="D58" s="725">
        <f ca="1">D54+D55</f>
        <v>71754.918112220184</v>
      </c>
      <c r="E58" s="726">
        <f t="shared" ref="E58:K58" ca="1" si="20">E57+E52</f>
        <v>35877.459056110085</v>
      </c>
      <c r="F58" s="726">
        <f t="shared" ca="1" si="20"/>
        <v>23918.306037406728</v>
      </c>
      <c r="G58" s="726">
        <f t="shared" ca="1" si="20"/>
        <v>35877.459056110085</v>
      </c>
      <c r="H58" s="726">
        <f t="shared" ca="1" si="20"/>
        <v>19134.644829925383</v>
      </c>
      <c r="I58" s="726">
        <f t="shared" ca="1" si="20"/>
        <v>14350.983622444037</v>
      </c>
      <c r="J58" s="726">
        <f t="shared" ca="1" si="20"/>
        <v>14350.983622444037</v>
      </c>
      <c r="K58" s="726">
        <f t="shared" ca="1" si="20"/>
        <v>23918.306037406728</v>
      </c>
    </row>
    <row r="59" spans="2:11" x14ac:dyDescent="0.2">
      <c r="B59" s="718"/>
      <c r="C59" s="727" t="s">
        <v>37</v>
      </c>
      <c r="D59" s="725">
        <f t="shared" ref="D59:K59" ca="1" si="21">D58+D52</f>
        <v>82005.620699680207</v>
      </c>
      <c r="E59" s="726">
        <f t="shared" ca="1" si="21"/>
        <v>41002.810349840096</v>
      </c>
      <c r="F59" s="726">
        <f t="shared" ca="1" si="21"/>
        <v>27335.206899893405</v>
      </c>
      <c r="G59" s="726">
        <f t="shared" ca="1" si="21"/>
        <v>41002.810349840096</v>
      </c>
      <c r="H59" s="726">
        <f t="shared" ca="1" si="21"/>
        <v>21868.165519914721</v>
      </c>
      <c r="I59" s="726">
        <f t="shared" ca="1" si="21"/>
        <v>16401.124139936041</v>
      </c>
      <c r="J59" s="726">
        <f t="shared" ca="1" si="21"/>
        <v>16401.124139936041</v>
      </c>
      <c r="K59" s="726">
        <f t="shared" ca="1" si="21"/>
        <v>27335.206899893405</v>
      </c>
    </row>
    <row r="60" spans="2:11" x14ac:dyDescent="0.2">
      <c r="B60" s="718"/>
      <c r="C60" s="727" t="s">
        <v>38</v>
      </c>
      <c r="D60" s="725">
        <f t="shared" ref="D60:K60" ca="1" si="22">D59+D52</f>
        <v>92256.323287140229</v>
      </c>
      <c r="E60" s="726">
        <f t="shared" ca="1" si="22"/>
        <v>46128.161643570107</v>
      </c>
      <c r="F60" s="726">
        <f t="shared" ca="1" si="22"/>
        <v>30752.107762380081</v>
      </c>
      <c r="G60" s="726">
        <f t="shared" ca="1" si="22"/>
        <v>46128.161643570107</v>
      </c>
      <c r="H60" s="726">
        <f t="shared" ca="1" si="22"/>
        <v>24601.686209904059</v>
      </c>
      <c r="I60" s="726">
        <f t="shared" ca="1" si="22"/>
        <v>18451.264657428044</v>
      </c>
      <c r="J60" s="726">
        <f t="shared" ca="1" si="22"/>
        <v>18451.264657428044</v>
      </c>
      <c r="K60" s="726">
        <f t="shared" ca="1" si="22"/>
        <v>30752.107762380081</v>
      </c>
    </row>
    <row r="61" spans="2:11" x14ac:dyDescent="0.2">
      <c r="B61" s="718"/>
      <c r="C61" s="727" t="s">
        <v>39</v>
      </c>
      <c r="D61" s="725">
        <f t="shared" ref="D61:K61" ca="1" si="23">D60+D52</f>
        <v>102507.02587460025</v>
      </c>
      <c r="E61" s="726">
        <f t="shared" ca="1" si="23"/>
        <v>51253.512937300118</v>
      </c>
      <c r="F61" s="726">
        <f t="shared" ca="1" si="23"/>
        <v>34169.008624866758</v>
      </c>
      <c r="G61" s="726">
        <f t="shared" ca="1" si="23"/>
        <v>51253.512937300118</v>
      </c>
      <c r="H61" s="726">
        <f t="shared" ca="1" si="23"/>
        <v>27335.206899893397</v>
      </c>
      <c r="I61" s="726">
        <f t="shared" ca="1" si="23"/>
        <v>20501.405174920048</v>
      </c>
      <c r="J61" s="726">
        <f t="shared" ca="1" si="23"/>
        <v>20501.405174920048</v>
      </c>
      <c r="K61" s="726">
        <f t="shared" ca="1" si="23"/>
        <v>34169.008624866758</v>
      </c>
    </row>
    <row r="62" spans="2:11" x14ac:dyDescent="0.2">
      <c r="B62" s="718"/>
      <c r="C62" s="727" t="s">
        <v>40</v>
      </c>
      <c r="D62" s="725">
        <f t="shared" ref="D62:K62" ca="1" si="24">D61*2</f>
        <v>205014.0517492005</v>
      </c>
      <c r="E62" s="726">
        <f t="shared" ca="1" si="24"/>
        <v>102507.02587460024</v>
      </c>
      <c r="F62" s="726">
        <f t="shared" ca="1" si="24"/>
        <v>68338.017249733515</v>
      </c>
      <c r="G62" s="726">
        <f t="shared" ca="1" si="24"/>
        <v>102507.02587460024</v>
      </c>
      <c r="H62" s="726">
        <f t="shared" ca="1" si="24"/>
        <v>54670.413799786795</v>
      </c>
      <c r="I62" s="726">
        <f t="shared" ca="1" si="24"/>
        <v>41002.810349840096</v>
      </c>
      <c r="J62" s="726">
        <f t="shared" ca="1" si="24"/>
        <v>41002.810349840096</v>
      </c>
      <c r="K62" s="726">
        <f t="shared" ca="1" si="24"/>
        <v>68338.017249733515</v>
      </c>
    </row>
    <row r="63" spans="2:11" ht="10.8" thickBot="1" x14ac:dyDescent="0.25">
      <c r="B63" s="718"/>
      <c r="C63" s="733" t="s">
        <v>41</v>
      </c>
      <c r="D63" s="725">
        <f t="shared" ref="D63:K63" ca="1" si="25">D62+D61</f>
        <v>307521.07762380072</v>
      </c>
      <c r="E63" s="726">
        <f t="shared" ca="1" si="25"/>
        <v>153760.53881190036</v>
      </c>
      <c r="F63" s="726">
        <f t="shared" ca="1" si="25"/>
        <v>102507.02587460028</v>
      </c>
      <c r="G63" s="726">
        <f t="shared" ca="1" si="25"/>
        <v>153760.53881190036</v>
      </c>
      <c r="H63" s="726">
        <f t="shared" ca="1" si="25"/>
        <v>82005.620699680192</v>
      </c>
      <c r="I63" s="726">
        <f t="shared" ca="1" si="25"/>
        <v>61504.215524760148</v>
      </c>
      <c r="J63" s="726">
        <f t="shared" ca="1" si="25"/>
        <v>61504.215524760148</v>
      </c>
      <c r="K63" s="726">
        <f t="shared" ca="1" si="25"/>
        <v>102507.02587460028</v>
      </c>
    </row>
    <row r="64" spans="2:11" x14ac:dyDescent="0.2">
      <c r="H64" s="45"/>
      <c r="I64" s="45"/>
      <c r="J64" s="45"/>
      <c r="K64" s="45"/>
    </row>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row r="73" s="1" customFormat="1" x14ac:dyDescent="0.2"/>
    <row r="74" s="1" customFormat="1" x14ac:dyDescent="0.2"/>
    <row r="75" s="1" customFormat="1" x14ac:dyDescent="0.2"/>
    <row r="76" s="1" customFormat="1" x14ac:dyDescent="0.2"/>
    <row r="77" s="1" customFormat="1" x14ac:dyDescent="0.2"/>
    <row r="78" s="1" customFormat="1" x14ac:dyDescent="0.2"/>
    <row r="79" s="1" customFormat="1" x14ac:dyDescent="0.2"/>
    <row r="80" s="1" customFormat="1" x14ac:dyDescent="0.2"/>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sheetData>
  <conditionalFormatting sqref="D10:F26 H10:K26">
    <cfRule type="dataBar" priority="8">
      <dataBar>
        <cfvo type="min"/>
        <cfvo type="max"/>
        <color rgb="FFD6007B"/>
      </dataBar>
    </cfRule>
    <cfRule type="dataBar" priority="26">
      <dataBar>
        <cfvo type="min"/>
        <cfvo type="max"/>
        <color rgb="FFD6007B"/>
      </dataBar>
    </cfRule>
    <cfRule type="dataBar" priority="17">
      <dataBar>
        <cfvo type="min"/>
        <cfvo type="max"/>
        <color rgb="FFD6007B"/>
      </dataBar>
    </cfRule>
    <cfRule type="dataBar" priority="35">
      <dataBar>
        <cfvo type="min"/>
        <cfvo type="max"/>
        <color rgb="FFD6007B"/>
      </dataBar>
    </cfRule>
    <cfRule type="dataBar" priority="44">
      <dataBar>
        <cfvo type="min"/>
        <cfvo type="max"/>
        <color rgb="FFD6007B"/>
      </dataBar>
    </cfRule>
  </conditionalFormatting>
  <conditionalFormatting sqref="D28:J28">
    <cfRule type="colorScale" priority="7">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fRule type="colorScale" priority="25">
      <colorScale>
        <cfvo type="min"/>
        <cfvo type="percentile" val="50"/>
        <cfvo type="max"/>
        <color rgb="FFF8696B"/>
        <color rgb="FFFFEB84"/>
        <color rgb="FF63BE7B"/>
      </colorScale>
    </cfRule>
    <cfRule type="colorScale" priority="34">
      <colorScale>
        <cfvo type="min"/>
        <cfvo type="percentile" val="50"/>
        <cfvo type="max"/>
        <color rgb="FFF8696B"/>
        <color rgb="FFFFEB84"/>
        <color rgb="FF63BE7B"/>
      </colorScale>
    </cfRule>
    <cfRule type="colorScale" priority="43">
      <colorScale>
        <cfvo type="min"/>
        <cfvo type="percentile" val="50"/>
        <cfvo type="max"/>
        <color rgb="FFF8696B"/>
        <color rgb="FFFFEB84"/>
        <color rgb="FF63BE7B"/>
      </colorScale>
    </cfRule>
  </conditionalFormatting>
  <conditionalFormatting sqref="D28:J32">
    <cfRule type="dataBar" priority="6">
      <dataBar>
        <cfvo type="min"/>
        <cfvo type="max"/>
        <color rgb="FF008AEF"/>
      </dataBar>
    </cfRule>
    <cfRule type="dataBar" priority="15">
      <dataBar>
        <cfvo type="min"/>
        <cfvo type="max"/>
        <color rgb="FF008AEF"/>
      </dataBar>
    </cfRule>
    <cfRule type="dataBar" priority="24">
      <dataBar>
        <cfvo type="min"/>
        <cfvo type="max"/>
        <color rgb="FF008AEF"/>
      </dataBar>
    </cfRule>
    <cfRule type="dataBar" priority="33">
      <dataBar>
        <cfvo type="min"/>
        <cfvo type="max"/>
        <color rgb="FF008AEF"/>
      </dataBar>
    </cfRule>
    <cfRule type="dataBar" priority="42">
      <dataBar>
        <cfvo type="min"/>
        <cfvo type="max"/>
        <color rgb="FF008AEF"/>
      </dataBar>
    </cfRule>
  </conditionalFormatting>
  <conditionalFormatting sqref="D33:J37">
    <cfRule type="colorScale" priority="31">
      <colorScale>
        <cfvo type="min"/>
        <cfvo type="percentile" val="50"/>
        <cfvo type="max"/>
        <color rgb="FFF8696B"/>
        <color rgb="FFFFEB84"/>
        <color rgb="FF63BE7B"/>
      </colorScale>
    </cfRule>
    <cfRule type="colorScale" priority="4">
      <colorScale>
        <cfvo type="min"/>
        <cfvo type="percentile" val="50"/>
        <cfvo type="max"/>
        <color rgb="FFF8696B"/>
        <color rgb="FFFFEB84"/>
        <color rgb="FF63BE7B"/>
      </colorScale>
    </cfRule>
    <cfRule type="colorScale" priority="40">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fRule type="colorScale" priority="22">
      <colorScale>
        <cfvo type="min"/>
        <cfvo type="percentile" val="50"/>
        <cfvo type="max"/>
        <color rgb="FFF8696B"/>
        <color rgb="FFFFEB84"/>
        <color rgb="FF63BE7B"/>
      </colorScale>
    </cfRule>
  </conditionalFormatting>
  <conditionalFormatting sqref="D36:J36">
    <cfRule type="colorScale" priority="5">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fRule type="colorScale" priority="23">
      <colorScale>
        <cfvo type="min"/>
        <cfvo type="percentile" val="50"/>
        <cfvo type="max"/>
        <color rgb="FFF8696B"/>
        <color rgb="FFFFEB84"/>
        <color rgb="FF63BE7B"/>
      </colorScale>
    </cfRule>
    <cfRule type="colorScale" priority="32">
      <colorScale>
        <cfvo type="min"/>
        <cfvo type="percentile" val="50"/>
        <cfvo type="max"/>
        <color rgb="FFF8696B"/>
        <color rgb="FFFFEB84"/>
        <color rgb="FF63BE7B"/>
      </colorScale>
    </cfRule>
    <cfRule type="colorScale" priority="41">
      <colorScale>
        <cfvo type="min"/>
        <cfvo type="percentile" val="50"/>
        <cfvo type="max"/>
        <color rgb="FFF8696B"/>
        <color rgb="FFFFEB84"/>
        <color rgb="FF63BE7B"/>
      </colorScale>
    </cfRule>
  </conditionalFormatting>
  <conditionalFormatting sqref="D37:J37">
    <cfRule type="dataBar" priority="3">
      <dataBar>
        <cfvo type="min"/>
        <cfvo type="max"/>
        <color rgb="FFFF555A"/>
      </dataBar>
    </cfRule>
    <cfRule type="dataBar" priority="30">
      <dataBar>
        <cfvo type="min"/>
        <cfvo type="max"/>
        <color rgb="FFFF555A"/>
      </dataBar>
    </cfRule>
    <cfRule type="dataBar" priority="12">
      <dataBar>
        <cfvo type="min"/>
        <cfvo type="max"/>
        <color rgb="FFFF555A"/>
      </dataBar>
    </cfRule>
    <cfRule type="dataBar" priority="21">
      <dataBar>
        <cfvo type="min"/>
        <cfvo type="max"/>
        <color rgb="FFFF555A"/>
      </dataBar>
    </cfRule>
    <cfRule type="dataBar" priority="39">
      <dataBar>
        <cfvo type="min"/>
        <cfvo type="max"/>
        <color rgb="FFFF555A"/>
      </dataBar>
    </cfRule>
  </conditionalFormatting>
  <conditionalFormatting sqref="D47:K63">
    <cfRule type="dataBar" priority="9">
      <dataBar>
        <cfvo type="min"/>
        <cfvo type="max"/>
        <color rgb="FF638EC6"/>
      </dataBar>
    </cfRule>
  </conditionalFormatting>
  <conditionalFormatting sqref="D52:K68">
    <cfRule type="dataBar" priority="36">
      <dataBar>
        <cfvo type="min"/>
        <cfvo type="max"/>
        <color rgb="FF638EC6"/>
      </dataBar>
    </cfRule>
    <cfRule type="dataBar" priority="18">
      <dataBar>
        <cfvo type="min"/>
        <cfvo type="max"/>
        <color rgb="FF638EC6"/>
      </dataBar>
    </cfRule>
    <cfRule type="dataBar" priority="27">
      <dataBar>
        <cfvo type="min"/>
        <cfvo type="max"/>
        <color rgb="FF638EC6"/>
      </dataBar>
    </cfRule>
    <cfRule type="dataBar" priority="45">
      <dataBar>
        <cfvo type="min"/>
        <cfvo type="max"/>
        <color rgb="FF638EC6"/>
      </dataBar>
    </cfRule>
  </conditionalFormatting>
  <conditionalFormatting sqref="J45">
    <cfRule type="dataBar" priority="1">
      <dataBar>
        <cfvo type="min"/>
        <cfvo type="max"/>
        <color rgb="FF638EC6"/>
      </dataBar>
    </cfRule>
    <cfRule type="dataBar" priority="2">
      <dataBar>
        <cfvo type="min"/>
        <cfvo type="max"/>
        <color rgb="FFD6007B"/>
      </dataBar>
    </cfRule>
  </conditionalFormatting>
  <conditionalFormatting sqref="J50">
    <cfRule type="dataBar" priority="29">
      <dataBar>
        <cfvo type="min"/>
        <cfvo type="max"/>
        <color rgb="FFD6007B"/>
      </dataBar>
    </cfRule>
    <cfRule type="dataBar" priority="37">
      <dataBar>
        <cfvo type="min"/>
        <cfvo type="max"/>
        <color rgb="FF638EC6"/>
      </dataBar>
    </cfRule>
    <cfRule type="dataBar" priority="38">
      <dataBar>
        <cfvo type="min"/>
        <cfvo type="max"/>
        <color rgb="FFD6007B"/>
      </dataBar>
    </cfRule>
    <cfRule type="dataBar" priority="10">
      <dataBar>
        <cfvo type="min"/>
        <cfvo type="max"/>
        <color rgb="FF638EC6"/>
      </dataBar>
    </cfRule>
    <cfRule type="dataBar" priority="19">
      <dataBar>
        <cfvo type="min"/>
        <cfvo type="max"/>
        <color rgb="FF638EC6"/>
      </dataBar>
    </cfRule>
    <cfRule type="dataBar" priority="11">
      <dataBar>
        <cfvo type="min"/>
        <cfvo type="max"/>
        <color rgb="FFD6007B"/>
      </dataBar>
    </cfRule>
    <cfRule type="dataBar" priority="20">
      <dataBar>
        <cfvo type="min"/>
        <cfvo type="max"/>
        <color rgb="FFD6007B"/>
      </dataBar>
    </cfRule>
    <cfRule type="dataBar" priority="28">
      <dataBar>
        <cfvo type="min"/>
        <cfvo type="max"/>
        <color rgb="FF638EC6"/>
      </dataBar>
    </cfRule>
  </conditionalFormatting>
  <hyperlinks>
    <hyperlink ref="A4" r:id="rId1" tooltip="France" display="http://en.wikipedia.org/wiki/France" xr:uid="{00000000-0004-0000-0700-000000000000}"/>
  </hyperlinks>
  <pageMargins left="0.7" right="0.7" top="0.75" bottom="0.75" header="0.3" footer="0.3"/>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3</vt:i4>
      </vt:variant>
    </vt:vector>
  </HeadingPairs>
  <TitlesOfParts>
    <vt:vector size="69" baseType="lpstr">
      <vt:lpstr>Simple Explain</vt:lpstr>
      <vt:lpstr>1 x 14 x 30</vt:lpstr>
      <vt:lpstr>AUSTRALIA</vt:lpstr>
      <vt:lpstr>ISRAEL</vt:lpstr>
      <vt:lpstr>USA</vt:lpstr>
      <vt:lpstr>European Union</vt:lpstr>
      <vt:lpstr>Hungary</vt:lpstr>
      <vt:lpstr>Germany</vt:lpstr>
      <vt:lpstr>France</vt:lpstr>
      <vt:lpstr>United Kingdom</vt:lpstr>
      <vt:lpstr>CANADA</vt:lpstr>
      <vt:lpstr>Italy</vt:lpstr>
      <vt:lpstr>Spain</vt:lpstr>
      <vt:lpstr>Russia</vt:lpstr>
      <vt:lpstr>China</vt:lpstr>
      <vt:lpstr>Brazil</vt:lpstr>
      <vt:lpstr>Nigeria</vt:lpstr>
      <vt:lpstr>Palestine</vt:lpstr>
      <vt:lpstr>Sudan</vt:lpstr>
      <vt:lpstr>Colombia</vt:lpstr>
      <vt:lpstr> Namibia</vt:lpstr>
      <vt:lpstr> Algeria</vt:lpstr>
      <vt:lpstr> Cape Verde</vt:lpstr>
      <vt:lpstr> Gabon</vt:lpstr>
      <vt:lpstr> Morocco</vt:lpstr>
      <vt:lpstr> Egypt</vt:lpstr>
      <vt:lpstr> Swaziland</vt:lpstr>
      <vt:lpstr> Angola</vt:lpstr>
      <vt:lpstr> São Tomé and Príncipe</vt:lpstr>
      <vt:lpstr> Sudan</vt:lpstr>
      <vt:lpstr> Ghana</vt:lpstr>
      <vt:lpstr> Djibouti</vt:lpstr>
      <vt:lpstr> Mauritania</vt:lpstr>
      <vt:lpstr> Guinea</vt:lpstr>
      <vt:lpstr> Gambia</vt:lpstr>
      <vt:lpstr> Lesotho</vt:lpstr>
      <vt:lpstr> Zimbabwe</vt:lpstr>
      <vt:lpstr> Cameroon</vt:lpstr>
      <vt:lpstr> Senegal</vt:lpstr>
      <vt:lpstr> Comoros</vt:lpstr>
      <vt:lpstr> Chad</vt:lpstr>
      <vt:lpstr> Uganda</vt:lpstr>
      <vt:lpstr> Côte d'Ivoire</vt:lpstr>
      <vt:lpstr> Mozambique</vt:lpstr>
      <vt:lpstr> Togo</vt:lpstr>
      <vt:lpstr> Rwanda</vt:lpstr>
      <vt:lpstr> Republic of the Congo</vt:lpstr>
      <vt:lpstr> Burkina Faso</vt:lpstr>
      <vt:lpstr> Kenya</vt:lpstr>
      <vt:lpstr> Benin</vt:lpstr>
      <vt:lpstr> Mali</vt:lpstr>
      <vt:lpstr> Ethiopia</vt:lpstr>
      <vt:lpstr> Central African Republic</vt:lpstr>
      <vt:lpstr> Zambia</vt:lpstr>
      <vt:lpstr> Madagascar</vt:lpstr>
      <vt:lpstr> Niger</vt:lpstr>
      <vt:lpstr> Eritrea</vt:lpstr>
      <vt:lpstr> Sierra Leone</vt:lpstr>
      <vt:lpstr>Republic of the Congo</vt:lpstr>
      <vt:lpstr> Tanzania</vt:lpstr>
      <vt:lpstr> Guinea-Bissau</vt:lpstr>
      <vt:lpstr> Malawi</vt:lpstr>
      <vt:lpstr> Burundi</vt:lpstr>
      <vt:lpstr> Somalia</vt:lpstr>
      <vt:lpstr> Liberia</vt:lpstr>
      <vt:lpstr> Western Sahara</vt:lpstr>
      <vt:lpstr>'Simple Explain'!Benefactor</vt:lpstr>
      <vt:lpstr>Benefactor_Investment</vt:lpstr>
      <vt:lpstr>Participant_Nº</vt:lpstr>
    </vt:vector>
  </TitlesOfParts>
  <Company>Grizli777</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 Michael</dc:creator>
  <cp:keywords>UBIEE;FUTURO-Plan, Peace Solution;PeaceDay</cp:keywords>
  <cp:lastModifiedBy>!*! Dr.Michael</cp:lastModifiedBy>
  <cp:lastPrinted>2024-11-07T17:28:04Z</cp:lastPrinted>
  <dcterms:created xsi:type="dcterms:W3CDTF">2008-09-14T00:44:48Z</dcterms:created>
  <dcterms:modified xsi:type="dcterms:W3CDTF">2025-02-10T12:00:49Z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P_Benefactor_Investment">
    <vt:lpwstr/>
  </property>
  <property fmtid="{D5CDD505-2E9C-101B-9397-08002B2CF9AE}" pid="3" name="PROP_Participant_Nº">
    <vt:lpwstr/>
  </property>
</Properties>
</file>